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showInkAnnotation="0" codeName="ThisWorkbook" defaultThemeVersion="124226"/>
  <xr:revisionPtr revIDLastSave="0" documentId="13_ncr:1_{B3E8F586-C2F7-4B43-857D-A8F5C47D3A81}" xr6:coauthVersionLast="47" xr6:coauthVersionMax="47" xr10:uidLastSave="{00000000-0000-0000-0000-000000000000}"/>
  <workbookProtection workbookAlgorithmName="SHA-512" workbookHashValue="Zkm/rlYhKxNqQtCI6vO84Uf7dmKGCi7rc26boFFbJGqC2QsFUgfYRsqPUAAi2U2ysiY2Ey9lyqQXNebnqIf14Q==" workbookSaltValue="P/MAeyk+VuagyJLgmNZ7zg==" workbookSpinCount="100000" lockStructure="1"/>
  <bookViews>
    <workbookView xWindow="22932" yWindow="-108" windowWidth="23256" windowHeight="12576" tabRatio="792" xr2:uid="{00000000-000D-0000-FFFF-FFFF00000000}"/>
  </bookViews>
  <sheets>
    <sheet name="Data" sheetId="11" r:id="rId1"/>
    <sheet name="Parameters" sheetId="3" state="hidden" r:id="rId2"/>
    <sheet name="Item IDs" sheetId="4" state="hidden" r:id="rId3"/>
  </sheets>
  <definedNames>
    <definedName name="_xlnm._FilterDatabase" localSheetId="0" hidden="1">Data!$A$3:$A$416</definedName>
    <definedName name="_xlnm._FilterDatabase" localSheetId="2" hidden="1">'Item IDs'!$B$4:$H$304</definedName>
    <definedName name="AccountingStandard">Parameters!$E$81:$E$84</definedName>
    <definedName name="CheckBoxes1" localSheetId="0">#REF!,#REF!,#REF!,#REF!,#REF!,#REF!,#REF!,#REF!,#REF!,#REF!,#REF!,#REF!,#REF!,#REF!</definedName>
    <definedName name="CheckBoxes1">#REF!,#REF!,#REF!,#REF!,#REF!,#REF!,#REF!,#REF!,#REF!,#REF!,#REF!,#REF!,#REF!,#REF!</definedName>
    <definedName name="CheckBoxes2" localSheetId="0">#REF!,#REF!,#REF!,#REF!,#REF!,#REF!,#REF!,#REF!,#REF!,#REF!,#REF!,#REF!,#REF!</definedName>
    <definedName name="CheckBoxes2">#REF!,#REF!,#REF!,#REF!,#REF!,#REF!,#REF!,#REF!,#REF!,#REF!,#REF!,#REF!,#REF!</definedName>
    <definedName name="ChecksColumn" localSheetId="0">#REF!</definedName>
    <definedName name="ChecksColumn">#REF!</definedName>
    <definedName name="ChecksResponses">Parameters!$E$86:$E$88</definedName>
    <definedName name="CountryCode">Parameters!$E$29:$E$52</definedName>
    <definedName name="PanelHeaders1" localSheetId="0">#REF!,#REF!,#REF!,#REF!,#REF!,#REF!,#REF!</definedName>
    <definedName name="PanelHeaders1">#REF!,#REF!,#REF!,#REF!,#REF!,#REF!,#REF!</definedName>
    <definedName name="PanelHeaders2" localSheetId="0">#REF!,#REF!,#REF!</definedName>
    <definedName name="PanelHeaders2">#REF!,#REF!,#REF!</definedName>
    <definedName name="_xlnm.Print_Area" localSheetId="0">Data!$A$1:$O$417</definedName>
    <definedName name="_xlnm.Print_Area" localSheetId="1">Parameters!$B$1:$J$103</definedName>
    <definedName name="ReportingCurrency">Parameters!$E$55:$E$74</definedName>
    <definedName name="ReportingDate">Parameters!$E$15:$E$27</definedName>
    <definedName name="ReportingUnit">Parameters!$E$76:$E$79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3" i="11" l="1"/>
  <c r="I308" i="11"/>
  <c r="I293" i="11"/>
  <c r="I379" i="11"/>
  <c r="I364" i="11"/>
  <c r="I269" i="11"/>
  <c r="I246" i="11"/>
  <c r="I231" i="11"/>
  <c r="I216" i="11"/>
  <c r="I199" i="11"/>
  <c r="I411" i="11"/>
  <c r="I279" i="11"/>
  <c r="I380" i="11"/>
  <c r="I378" i="11"/>
  <c r="I377" i="11"/>
  <c r="I376" i="11"/>
  <c r="I375" i="11"/>
  <c r="I374" i="11"/>
  <c r="I373" i="11"/>
  <c r="I372" i="11"/>
  <c r="I371" i="11"/>
  <c r="I370" i="11"/>
  <c r="I369" i="11"/>
  <c r="I368" i="11"/>
  <c r="I365" i="11"/>
  <c r="I363" i="11"/>
  <c r="I362" i="11"/>
  <c r="I361" i="11"/>
  <c r="I360" i="11"/>
  <c r="I359" i="11"/>
  <c r="I358" i="11"/>
  <c r="I357" i="11"/>
  <c r="I356" i="11"/>
  <c r="I355" i="11"/>
  <c r="I354" i="11"/>
  <c r="I353" i="11"/>
  <c r="I324" i="11"/>
  <c r="I322" i="11"/>
  <c r="I321" i="11"/>
  <c r="I320" i="11"/>
  <c r="I319" i="11"/>
  <c r="I318" i="11"/>
  <c r="I317" i="11"/>
  <c r="I316" i="11"/>
  <c r="I315" i="11"/>
  <c r="I314" i="11"/>
  <c r="I313" i="11"/>
  <c r="I312" i="11"/>
  <c r="I309" i="11"/>
  <c r="I307" i="11"/>
  <c r="I306" i="11"/>
  <c r="I305" i="11"/>
  <c r="I304" i="11"/>
  <c r="I303" i="11"/>
  <c r="I302" i="11"/>
  <c r="I301" i="11"/>
  <c r="I300" i="11"/>
  <c r="I299" i="11"/>
  <c r="I298" i="11"/>
  <c r="I297" i="11"/>
  <c r="I294" i="11"/>
  <c r="I292" i="11"/>
  <c r="I291" i="11"/>
  <c r="I290" i="11"/>
  <c r="I289" i="11"/>
  <c r="I288" i="11"/>
  <c r="I287" i="11"/>
  <c r="I286" i="11"/>
  <c r="I285" i="11"/>
  <c r="I284" i="11"/>
  <c r="I283" i="11"/>
  <c r="I282" i="11"/>
  <c r="I270" i="11"/>
  <c r="I268" i="11"/>
  <c r="I267" i="11"/>
  <c r="I266" i="11"/>
  <c r="I265" i="11"/>
  <c r="I264" i="11"/>
  <c r="I263" i="11"/>
  <c r="I262" i="11"/>
  <c r="I261" i="11"/>
  <c r="I260" i="11"/>
  <c r="I259" i="11"/>
  <c r="I258" i="11"/>
  <c r="I247" i="11"/>
  <c r="I245" i="11"/>
  <c r="I244" i="11"/>
  <c r="I243" i="11"/>
  <c r="I242" i="11"/>
  <c r="I241" i="11"/>
  <c r="I240" i="11"/>
  <c r="I239" i="11"/>
  <c r="I238" i="11"/>
  <c r="I237" i="11"/>
  <c r="I236" i="11"/>
  <c r="I235" i="11"/>
  <c r="I232" i="11"/>
  <c r="I230" i="11"/>
  <c r="I229" i="11"/>
  <c r="I228" i="11"/>
  <c r="I227" i="11"/>
  <c r="I226" i="11"/>
  <c r="I225" i="11"/>
  <c r="I224" i="11"/>
  <c r="I223" i="11"/>
  <c r="I222" i="11"/>
  <c r="I221" i="11"/>
  <c r="I220" i="11"/>
  <c r="I233" i="11"/>
  <c r="I234" i="11"/>
  <c r="I249" i="11"/>
  <c r="K249" i="11"/>
  <c r="L249" i="11"/>
  <c r="I250" i="11"/>
  <c r="I251" i="11"/>
  <c r="I252" i="11"/>
  <c r="I253" i="11"/>
  <c r="I254" i="11"/>
  <c r="I255" i="11"/>
  <c r="I256" i="11"/>
  <c r="I257" i="11"/>
  <c r="I217" i="11"/>
  <c r="I215" i="11"/>
  <c r="I214" i="11"/>
  <c r="I213" i="11"/>
  <c r="I212" i="11"/>
  <c r="I211" i="11"/>
  <c r="I210" i="11"/>
  <c r="I209" i="11"/>
  <c r="I208" i="11"/>
  <c r="I207" i="11"/>
  <c r="I206" i="11"/>
  <c r="I205" i="11"/>
  <c r="I190" i="11"/>
  <c r="I188" i="11"/>
  <c r="I189" i="11"/>
  <c r="I191" i="11"/>
  <c r="I192" i="11"/>
  <c r="I193" i="11"/>
  <c r="I194" i="11"/>
  <c r="I195" i="11"/>
  <c r="I196" i="11"/>
  <c r="I197" i="11"/>
  <c r="I198" i="11"/>
  <c r="I200" i="11"/>
  <c r="I35" i="11"/>
  <c r="I278" i="11" l="1"/>
  <c r="I104" i="11"/>
  <c r="I178" i="11"/>
  <c r="I367" i="11"/>
  <c r="I366" i="11"/>
  <c r="I352" i="11"/>
  <c r="I351" i="11"/>
  <c r="I296" i="11"/>
  <c r="I295" i="11"/>
  <c r="I311" i="11"/>
  <c r="I310" i="11"/>
  <c r="I281" i="11"/>
  <c r="I280" i="11"/>
  <c r="I219" i="11"/>
  <c r="I218" i="11"/>
  <c r="I204" i="11"/>
  <c r="I203" i="11"/>
  <c r="I187" i="11"/>
  <c r="I186" i="11"/>
  <c r="I410" i="11" l="1"/>
  <c r="I19" i="11"/>
  <c r="I338" i="11"/>
  <c r="I337" i="11"/>
  <c r="I336" i="11"/>
  <c r="I335" i="11"/>
  <c r="I333" i="11"/>
  <c r="I325" i="11"/>
  <c r="I185" i="11"/>
  <c r="I409" i="11" s="1"/>
  <c r="I158" i="11"/>
  <c r="G160" i="11" s="1"/>
  <c r="I159" i="11"/>
  <c r="I45" i="11"/>
  <c r="I152" i="11"/>
  <c r="I151" i="11"/>
  <c r="I137" i="11" l="1"/>
  <c r="I136" i="11"/>
  <c r="I134" i="11"/>
  <c r="I135" i="11"/>
  <c r="I53" i="11"/>
  <c r="I61" i="11"/>
  <c r="I60" i="11"/>
  <c r="I403" i="11"/>
  <c r="I400" i="11" l="1"/>
  <c r="I175" i="11"/>
  <c r="I147" i="11"/>
  <c r="I146" i="11"/>
  <c r="I141" i="11"/>
  <c r="I401" i="11" s="1"/>
  <c r="I118" i="11"/>
  <c r="I82" i="11"/>
  <c r="I71" i="11"/>
  <c r="I56" i="11"/>
  <c r="I25" i="11"/>
  <c r="G138" i="11"/>
  <c r="I402" i="11" l="1"/>
  <c r="G148" i="11"/>
  <c r="I177" i="11" l="1"/>
  <c r="I176" i="11"/>
  <c r="I179" i="11"/>
  <c r="G153" i="11" l="1"/>
  <c r="I122" i="11" l="1"/>
  <c r="I121" i="11"/>
  <c r="I119" i="11"/>
  <c r="I397" i="11" s="1"/>
  <c r="I398" i="11" l="1"/>
  <c r="G123" i="11"/>
  <c r="G120" i="11"/>
  <c r="I128" i="11"/>
  <c r="I88" i="11"/>
  <c r="I87" i="11"/>
  <c r="I86" i="11"/>
  <c r="I85" i="11"/>
  <c r="I84" i="11"/>
  <c r="I83" i="11"/>
  <c r="I78" i="11"/>
  <c r="I77" i="11"/>
  <c r="I73" i="11"/>
  <c r="I72" i="11"/>
  <c r="I65" i="11"/>
  <c r="I64" i="11"/>
  <c r="I59" i="11"/>
  <c r="I58" i="11"/>
  <c r="I57" i="11"/>
  <c r="I393" i="11" l="1"/>
  <c r="G89" i="11"/>
  <c r="K117" i="11"/>
  <c r="I117" i="11"/>
  <c r="I348" i="11" l="1"/>
  <c r="I349" i="11"/>
  <c r="I350" i="11"/>
  <c r="I347" i="11"/>
  <c r="I327" i="11"/>
  <c r="I328" i="11"/>
  <c r="I326" i="11"/>
  <c r="I274" i="11"/>
  <c r="I275" i="11"/>
  <c r="I276" i="11"/>
  <c r="I277" i="11"/>
  <c r="I129" i="11"/>
  <c r="I399" i="11" l="1"/>
  <c r="G131" i="11"/>
  <c r="I341" i="11" l="1"/>
  <c r="I340" i="11"/>
  <c r="I339" i="11"/>
  <c r="I26" i="11"/>
  <c r="I27" i="11"/>
  <c r="I329" i="11" l="1"/>
  <c r="I412" i="11" s="1"/>
  <c r="I346" i="11" l="1"/>
  <c r="I342" i="11" l="1"/>
  <c r="I343" i="11"/>
  <c r="I344" i="11"/>
  <c r="I345" i="11"/>
  <c r="I389" i="11" l="1"/>
  <c r="E389" i="11"/>
  <c r="I384" i="11"/>
  <c r="I383" i="11"/>
  <c r="I414" i="11" s="1"/>
  <c r="L382" i="11"/>
  <c r="K382" i="11"/>
  <c r="I382" i="11"/>
  <c r="I334" i="11"/>
  <c r="I332" i="11"/>
  <c r="I413" i="11" s="1"/>
  <c r="L331" i="11"/>
  <c r="K331" i="11"/>
  <c r="I331" i="11"/>
  <c r="L272" i="11"/>
  <c r="K272" i="11"/>
  <c r="I272" i="11"/>
  <c r="I75" i="11"/>
  <c r="I74" i="11"/>
  <c r="I392" i="11" s="1"/>
  <c r="I62" i="11"/>
  <c r="I54" i="11"/>
  <c r="I52" i="11"/>
  <c r="L202" i="11"/>
  <c r="K202" i="11"/>
  <c r="I202" i="11"/>
  <c r="I44" i="11"/>
  <c r="I43" i="11"/>
  <c r="I42" i="11"/>
  <c r="K184" i="11"/>
  <c r="I184" i="11"/>
  <c r="I180" i="11"/>
  <c r="I173" i="11"/>
  <c r="I408" i="11" s="1"/>
  <c r="K172" i="11"/>
  <c r="I172" i="11"/>
  <c r="I170" i="11"/>
  <c r="K169" i="11"/>
  <c r="I169" i="11"/>
  <c r="I167" i="11"/>
  <c r="I166" i="11"/>
  <c r="I165" i="11"/>
  <c r="I164" i="11"/>
  <c r="I163" i="11"/>
  <c r="I162" i="11"/>
  <c r="I161" i="11"/>
  <c r="I407" i="11" s="1"/>
  <c r="K157" i="11"/>
  <c r="I157" i="11"/>
  <c r="K150" i="11"/>
  <c r="I150" i="11"/>
  <c r="K145" i="11"/>
  <c r="I145" i="11"/>
  <c r="K140" i="11"/>
  <c r="I140" i="11"/>
  <c r="K133" i="11"/>
  <c r="I133" i="11"/>
  <c r="K127" i="11"/>
  <c r="I127" i="11"/>
  <c r="I114" i="11"/>
  <c r="I113" i="11"/>
  <c r="K112" i="11"/>
  <c r="I112" i="11"/>
  <c r="I110" i="11"/>
  <c r="I395" i="11" s="1"/>
  <c r="K109" i="11"/>
  <c r="I109" i="11"/>
  <c r="I105" i="11"/>
  <c r="I103" i="11"/>
  <c r="I102" i="11"/>
  <c r="I101" i="11"/>
  <c r="I100" i="11"/>
  <c r="I99" i="11"/>
  <c r="I98" i="11"/>
  <c r="I97" i="11"/>
  <c r="I96" i="11"/>
  <c r="I95" i="11"/>
  <c r="I94" i="11"/>
  <c r="K93" i="11"/>
  <c r="I93" i="11"/>
  <c r="K81" i="11"/>
  <c r="I81" i="11"/>
  <c r="K69" i="11"/>
  <c r="I69" i="11"/>
  <c r="K51" i="11"/>
  <c r="I51" i="11"/>
  <c r="I38" i="11"/>
  <c r="I37" i="11"/>
  <c r="I36" i="11"/>
  <c r="I34" i="11"/>
  <c r="I33" i="11"/>
  <c r="I31" i="11"/>
  <c r="I30" i="11"/>
  <c r="I29" i="11"/>
  <c r="N23" i="11"/>
  <c r="L23" i="11"/>
  <c r="G23" i="11"/>
  <c r="G249" i="11" s="1"/>
  <c r="I18" i="11"/>
  <c r="I17" i="11"/>
  <c r="I16" i="11"/>
  <c r="I15" i="11"/>
  <c r="I14" i="11"/>
  <c r="I406" i="11" s="1"/>
  <c r="I12" i="11"/>
  <c r="G11" i="11"/>
  <c r="I10" i="11"/>
  <c r="I9" i="11"/>
  <c r="I8" i="11"/>
  <c r="I7" i="11"/>
  <c r="I390" i="11" l="1"/>
  <c r="G40" i="11"/>
  <c r="I394" i="11"/>
  <c r="I391" i="11"/>
  <c r="N117" i="11"/>
  <c r="N249" i="11"/>
  <c r="I405" i="11"/>
  <c r="G117" i="11"/>
  <c r="G382" i="11"/>
  <c r="G67" i="11"/>
  <c r="E391" i="11" s="1"/>
  <c r="G47" i="11"/>
  <c r="E390" i="11" s="1"/>
  <c r="G390" i="11" s="1"/>
  <c r="G106" i="11"/>
  <c r="E394" i="11" s="1"/>
  <c r="I396" i="11"/>
  <c r="G115" i="11"/>
  <c r="G79" i="11"/>
  <c r="E392" i="11" s="1"/>
  <c r="E401" i="11"/>
  <c r="G401" i="11" s="1"/>
  <c r="E399" i="11"/>
  <c r="G399" i="11" s="1"/>
  <c r="E398" i="11"/>
  <c r="G398" i="11" s="1"/>
  <c r="E393" i="11"/>
  <c r="G393" i="11" s="1"/>
  <c r="E397" i="11"/>
  <c r="G397" i="11" s="1"/>
  <c r="E395" i="11"/>
  <c r="G395" i="11" s="1"/>
  <c r="E402" i="11"/>
  <c r="G402" i="11" s="1"/>
  <c r="E400" i="11"/>
  <c r="E403" i="11"/>
  <c r="G403" i="11" s="1"/>
  <c r="L169" i="11"/>
  <c r="L117" i="11"/>
  <c r="G81" i="11"/>
  <c r="N382" i="11"/>
  <c r="L109" i="11"/>
  <c r="N109" i="11"/>
  <c r="N331" i="11"/>
  <c r="N69" i="11"/>
  <c r="N150" i="11"/>
  <c r="N202" i="11"/>
  <c r="N140" i="11"/>
  <c r="N169" i="11"/>
  <c r="L81" i="11"/>
  <c r="N184" i="11"/>
  <c r="L69" i="11"/>
  <c r="N81" i="11"/>
  <c r="L140" i="11"/>
  <c r="L150" i="11"/>
  <c r="N389" i="11"/>
  <c r="L93" i="11"/>
  <c r="G109" i="11"/>
  <c r="L157" i="11"/>
  <c r="G202" i="11"/>
  <c r="L51" i="11"/>
  <c r="G93" i="11"/>
  <c r="N93" i="11"/>
  <c r="L112" i="11"/>
  <c r="L127" i="11"/>
  <c r="L133" i="11"/>
  <c r="L145" i="11"/>
  <c r="G157" i="11"/>
  <c r="N157" i="11"/>
  <c r="G172" i="11"/>
  <c r="N172" i="11"/>
  <c r="G184" i="11"/>
  <c r="G272" i="11"/>
  <c r="N272" i="11"/>
  <c r="G69" i="11"/>
  <c r="G140" i="11"/>
  <c r="G150" i="11"/>
  <c r="L172" i="11"/>
  <c r="G331" i="11"/>
  <c r="G51" i="11"/>
  <c r="N51" i="11"/>
  <c r="G112" i="11"/>
  <c r="N112" i="11"/>
  <c r="G127" i="11"/>
  <c r="N127" i="11"/>
  <c r="G133" i="11"/>
  <c r="N133" i="11"/>
  <c r="G145" i="11"/>
  <c r="N145" i="11"/>
  <c r="E396" i="11" l="1"/>
  <c r="G396" i="11" s="1"/>
  <c r="G392" i="11"/>
  <c r="G400" i="11"/>
  <c r="G391" i="11"/>
  <c r="G394" i="11"/>
  <c r="G264" i="4"/>
  <c r="G125" i="4"/>
  <c r="G126" i="4"/>
  <c r="G127" i="4"/>
  <c r="G128" i="4"/>
  <c r="I2" i="4" l="1"/>
  <c r="C302" i="4" l="1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F213" i="4"/>
  <c r="E214" i="4"/>
  <c r="D215" i="4"/>
  <c r="E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C235" i="4"/>
  <c r="D235" i="4" s="1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E211" i="4" l="1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F53" i="4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D46" i="4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E9" i="3"/>
  <c r="D10" i="3"/>
  <c r="D11" i="3" s="1"/>
  <c r="F122" i="4"/>
  <c r="C143" i="4"/>
  <c r="G137" i="4"/>
  <c r="C185" i="4"/>
  <c r="D185" i="4" s="1"/>
  <c r="G176" i="4"/>
  <c r="C133" i="4"/>
  <c r="D133" i="4" s="1"/>
  <c r="E123" i="4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G190" i="4"/>
  <c r="G186" i="4"/>
  <c r="G182" i="4"/>
  <c r="G178" i="4"/>
  <c r="G174" i="4"/>
  <c r="G170" i="4"/>
  <c r="G150" i="4"/>
  <c r="G146" i="4"/>
  <c r="G142" i="4"/>
  <c r="G138" i="4"/>
  <c r="G134" i="4"/>
  <c r="G130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D114" i="4" l="1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E147" i="4"/>
  <c r="D88" i="4"/>
  <c r="D80" i="4"/>
  <c r="E188" i="4"/>
  <c r="F188" i="4"/>
  <c r="D91" i="4"/>
  <c r="E5" i="4"/>
  <c r="F9" i="4"/>
  <c r="E19" i="4"/>
  <c r="F37" i="4"/>
  <c r="F39" i="4"/>
  <c r="E51" i="4"/>
  <c r="F176" i="4"/>
  <c r="D172" i="4"/>
  <c r="D181" i="4"/>
  <c r="E87" i="4"/>
  <c r="D111" i="4"/>
  <c r="D129" i="4"/>
  <c r="F85" i="4"/>
  <c r="D85" i="4"/>
  <c r="D176" i="4"/>
  <c r="F172" i="4"/>
  <c r="F87" i="4"/>
  <c r="F174" i="4"/>
  <c r="E128" i="4"/>
  <c r="F128" i="4"/>
  <c r="D103" i="4"/>
  <c r="F103" i="4"/>
  <c r="E103" i="4"/>
  <c r="E144" i="4"/>
  <c r="D144" i="4"/>
  <c r="E95" i="4"/>
  <c r="F71" i="4"/>
  <c r="D174" i="4"/>
  <c r="F95" i="4"/>
  <c r="F65" i="4"/>
  <c r="D65" i="4"/>
  <c r="D89" i="4"/>
  <c r="F89" i="4"/>
  <c r="F113" i="4"/>
  <c r="E113" i="4"/>
</calcChain>
</file>

<file path=xl/sharedStrings.xml><?xml version="1.0" encoding="utf-8"?>
<sst xmlns="http://schemas.openxmlformats.org/spreadsheetml/2006/main" count="1123" uniqueCount="846">
  <si>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</si>
  <si>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</si>
  <si>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</si>
  <si>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</si>
  <si>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</si>
  <si>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</si>
  <si>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</si>
  <si>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</si>
  <si>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</si>
  <si>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</si>
  <si>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</si>
  <si>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</si>
  <si>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</si>
  <si>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</si>
  <si>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</si>
  <si>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</si>
  <si>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</si>
  <si>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</si>
  <si>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</si>
  <si>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</si>
  <si>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</si>
  <si>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</si>
  <si>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</si>
  <si>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</si>
  <si>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</si>
  <si>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</si>
  <si>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</si>
  <si>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</si>
  <si>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</si>
  <si>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</si>
  <si>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</si>
  <si>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</si>
  <si>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</si>
  <si>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</si>
  <si>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</si>
  <si>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</si>
  <si>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</si>
  <si>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</si>
  <si>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</si>
  <si>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</si>
  <si>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</si>
  <si>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</si>
  <si>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</si>
  <si>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</si>
  <si>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</si>
  <si>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</si>
  <si>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</si>
  <si>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</si>
  <si>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</si>
  <si>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</si>
  <si>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</si>
  <si>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</si>
  <si>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</si>
  <si>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</si>
  <si>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</si>
  <si>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</si>
  <si>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</si>
  <si>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</si>
  <si>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</si>
  <si>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</si>
  <si>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</si>
  <si>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</si>
  <si>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</si>
  <si>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</si>
  <si>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</si>
  <si>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</si>
  <si>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</si>
  <si>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</si>
  <si>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</si>
  <si>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</si>
  <si>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</si>
  <si>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</si>
  <si>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</si>
  <si>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</si>
  <si>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</si>
  <si>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</si>
  <si>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</si>
  <si>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</si>
  <si>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</si>
  <si>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</si>
  <si>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</si>
  <si>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</si>
  <si>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</si>
  <si>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</si>
  <si>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</si>
  <si>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</si>
  <si>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</si>
  <si>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</si>
  <si>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</si>
  <si>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</si>
  <si>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</si>
  <si>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</si>
  <si>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</si>
  <si>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</si>
  <si>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</si>
  <si>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</si>
  <si>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</si>
  <si>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</si>
  <si>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</si>
  <si>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</si>
  <si>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</si>
  <si>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</si>
  <si>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</si>
  <si>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</si>
  <si>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</si>
  <si>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</si>
  <si>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</si>
  <si>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</si>
  <si>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</si>
  <si>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</si>
  <si>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</si>
  <si>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</si>
  <si>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</si>
  <si>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</si>
  <si>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</si>
  <si>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</si>
  <si>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</si>
  <si>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</si>
  <si>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</si>
  <si>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</si>
  <si>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</si>
  <si>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</si>
  <si>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</si>
  <si>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</si>
  <si>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</si>
  <si>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</si>
  <si>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</si>
  <si>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</si>
  <si>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</si>
  <si>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6.k.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</si>
  <si>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</si>
  <si>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</si>
  <si>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</si>
  <si>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</si>
  <si>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</si>
  <si>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</si>
  <si>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</si>
  <si>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</si>
  <si>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</si>
  <si>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</si>
  <si>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</si>
  <si>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</si>
  <si>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</si>
  <si>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</si>
  <si>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</si>
  <si>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</si>
  <si>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</si>
  <si>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</si>
  <si>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</si>
  <si>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</si>
  <si>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</si>
  <si>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>11.a.</t>
  </si>
  <si>
    <t>Cross-Jurisdictional Activity Indicators</t>
  </si>
  <si>
    <t>13.a.</t>
  </si>
  <si>
    <t>13.b.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</si>
  <si>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</si>
  <si>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</si>
  <si>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</si>
  <si>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</si>
  <si>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</si>
  <si>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</si>
  <si>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14.a.</t>
  </si>
  <si>
    <t>14.c.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</si>
  <si>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</si>
  <si>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</si>
  <si>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</si>
  <si>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</si>
  <si>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</si>
  <si>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10.b.</t>
  </si>
  <si>
    <t>2.f.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</si>
  <si>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</si>
  <si>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</si>
  <si>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</si>
  <si>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</si>
  <si>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</si>
  <si>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</si>
  <si>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</si>
  <si>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</si>
  <si>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</si>
  <si>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</si>
  <si>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</si>
  <si>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</si>
  <si>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</si>
  <si>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</si>
  <si>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</si>
  <si>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</si>
  <si>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</si>
  <si>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</si>
  <si>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</si>
  <si>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</si>
  <si>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</si>
  <si>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</si>
  <si>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</si>
  <si>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</si>
  <si>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</si>
  <si>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</si>
  <si>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</si>
  <si>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</si>
  <si>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</si>
  <si>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</si>
  <si>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</si>
  <si>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</si>
  <si>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</si>
  <si>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Supervisor Comments</t>
  </si>
  <si>
    <t>e. Section 6 - Payments activity indicator</t>
  </si>
  <si>
    <t>f. Section 7 - Assets under custody indicator</t>
  </si>
  <si>
    <t>g. Section 8 - Underwriting activity indicator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</si>
  <si>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</si>
  <si>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</si>
  <si>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</si>
  <si>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</si>
  <si>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</si>
  <si>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</si>
  <si>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</si>
  <si>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</si>
  <si>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</si>
  <si>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</si>
  <si>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</si>
  <si>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</si>
  <si>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</si>
  <si>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</si>
  <si>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j. Gross negative fair value of OTC derivatives transactions</t>
    <phoneticPr fontId="5" type="noConversion"/>
  </si>
  <si>
    <t>Memorandum Items</t>
  </si>
  <si>
    <t>Ancillary Data</t>
  </si>
  <si>
    <t>16.a.</t>
  </si>
  <si>
    <t>16.b.</t>
  </si>
  <si>
    <t>16.c.</t>
  </si>
  <si>
    <t>16.d.</t>
  </si>
  <si>
    <t>16.e.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</si>
  <si>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</si>
  <si>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</si>
  <si>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</si>
  <si>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</si>
  <si>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</si>
  <si>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</si>
  <si>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</si>
  <si>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</si>
  <si>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</si>
  <si>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</si>
  <si>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</si>
  <si>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</si>
  <si>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</si>
  <si>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</si>
  <si>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</si>
  <si>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</si>
  <si>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</si>
  <si>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</si>
  <si>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</si>
  <si>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</si>
  <si>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19.b.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</si>
  <si>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</si>
  <si>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</si>
  <si>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</si>
  <si>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</si>
  <si>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</si>
  <si>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</si>
  <si>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</si>
  <si>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</si>
  <si>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(6) Offsetting short positions in relation to the specific equity securities included in item 3.c.(5)</t>
  </si>
  <si>
    <t>b. Total exposures for the calculation of the leverage ratio (January 2014 definition)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</si>
  <si>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</si>
  <si>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</si>
  <si>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</si>
  <si>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</si>
  <si>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</si>
  <si>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</si>
  <si>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</si>
  <si>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</si>
  <si>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</si>
  <si>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</si>
  <si>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</si>
  <si>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</si>
  <si>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</si>
  <si>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</si>
  <si>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</si>
  <si>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</si>
  <si>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</si>
  <si>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</si>
  <si>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</si>
  <si>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</si>
  <si>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</si>
  <si>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</si>
  <si>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</si>
  <si>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</si>
  <si>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</si>
  <si>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</si>
  <si>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</si>
  <si>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</si>
  <si>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</si>
  <si>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</si>
  <si>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</si>
  <si>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</si>
  <si>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</si>
  <si>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</si>
  <si>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</si>
  <si>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</si>
  <si>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</si>
  <si>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a. Australian dollars (AUD)</t>
  </si>
  <si>
    <t>a. Derivatives</t>
  </si>
  <si>
    <t>b. Securities financing transactions (SFTs)</t>
  </si>
  <si>
    <t>c. Other assets</t>
  </si>
  <si>
    <t>(1) Counterparty exposure of derivatives contracts</t>
  </si>
  <si>
    <t>(3) Potential future exposure of derivative contracts</t>
  </si>
  <si>
    <t>d. Gross notional amount of off-balance sheet items</t>
  </si>
  <si>
    <t>(2) Items subject to a 20%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</si>
  <si>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</si>
  <si>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</si>
  <si>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</si>
  <si>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</si>
  <si>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</si>
  <si>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</si>
  <si>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</si>
  <si>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</si>
  <si>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</si>
  <si>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</si>
  <si>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</si>
  <si>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</si>
  <si>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</si>
  <si>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</si>
  <si>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</si>
  <si>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</si>
  <si>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</si>
  <si>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</si>
  <si>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</si>
  <si>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</si>
  <si>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</si>
  <si>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</si>
  <si>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</si>
  <si>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</si>
  <si>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</si>
  <si>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</si>
  <si>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</si>
  <si>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</si>
  <si>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</si>
  <si>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</si>
  <si>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</si>
  <si>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</si>
  <si>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</si>
  <si>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</si>
  <si>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</si>
  <si>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</si>
  <si>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</si>
  <si>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</si>
  <si>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</si>
  <si>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</si>
  <si>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</si>
  <si>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</si>
  <si>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</si>
  <si>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</si>
  <si>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</si>
  <si>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4.d.(1)</t>
  </si>
  <si>
    <t>4.d.(2)</t>
  </si>
  <si>
    <t>4.e.</t>
  </si>
  <si>
    <t>g. Total short-term funding</t>
  </si>
  <si>
    <t>19</t>
  </si>
  <si>
    <t>17.d.</t>
  </si>
  <si>
    <t>17.e.</t>
  </si>
  <si>
    <t>17.f.</t>
  </si>
  <si>
    <t>17.g.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</si>
  <si>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</si>
  <si>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</si>
  <si>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</si>
  <si>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</si>
  <si>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</si>
  <si>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22.a.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</si>
  <si>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</si>
  <si>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</si>
  <si>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</si>
  <si>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</si>
  <si>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</si>
  <si>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</si>
  <si>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SKIPPED</t>
  </si>
  <si>
    <t>k. Total off-balance-sheet items</t>
  </si>
  <si>
    <t>n. Total exposures indicators</t>
  </si>
  <si>
    <t>Please see the qualitative documents</t>
  </si>
  <si>
    <t>a. General information provided by the relevant supervisory authority:</t>
    <phoneticPr fontId="5" type="noConversion"/>
  </si>
  <si>
    <t>5.h.</t>
    <phoneticPr fontId="5" type="noConversion"/>
  </si>
  <si>
    <t>a. Assets under custody indicator</t>
    <phoneticPr fontId="5" type="noConversion"/>
  </si>
  <si>
    <t>7.a.</t>
    <phoneticPr fontId="5" type="noConversion"/>
  </si>
  <si>
    <t>8.c.</t>
    <phoneticPr fontId="5" type="noConversion"/>
  </si>
  <si>
    <t>(1) Item 1.a - General information provided by the supervisory authority</t>
    <phoneticPr fontId="5" type="noConversion"/>
  </si>
  <si>
    <t>?</t>
  </si>
  <si>
    <t>No insurance subsidiaries</t>
  </si>
  <si>
    <t>c Level 1 and 2 assets respecting the same definition than 10.c. and 10.d. only for  insurance subsidiaries</t>
  </si>
  <si>
    <t>c.(1) Level 1 and 2 assets respecting the same definition than 10.c and 10.d and mirroring unit-linked accounts booked by insurance subsidiaries</t>
  </si>
  <si>
    <t>2015?</t>
  </si>
  <si>
    <t>new ?</t>
  </si>
  <si>
    <t>NEW ?</t>
  </si>
  <si>
    <t>if numbers not already used</t>
  </si>
  <si>
    <t xml:space="preserve">Variable annuities </t>
  </si>
  <si>
    <t>Intragroups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</si>
  <si>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</si>
  <si>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</si>
  <si>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</si>
  <si>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</si>
  <si>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</si>
  <si>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</si>
  <si>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</si>
  <si>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</si>
  <si>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</si>
  <si>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</si>
  <si>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</si>
  <si>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</si>
  <si>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(please add additional comments)</t>
  </si>
  <si>
    <t>Added end-2016; Applies to GSIB1215,1221</t>
  </si>
  <si>
    <t>Added end-2016; Applies to GSIB?</t>
  </si>
  <si>
    <t>Comments on quality of memo items 1</t>
  </si>
  <si>
    <t>Comments on quality of memo items 2</t>
  </si>
  <si>
    <t>Data quality: high</t>
  </si>
  <si>
    <t>Best effort basis</t>
  </si>
  <si>
    <t>Data quality: medium</t>
  </si>
  <si>
    <t>Data quality: low</t>
  </si>
  <si>
    <t xml:space="preserve">Added end-2016; Applies to GSIB memo items that relate with insurance activity </t>
  </si>
  <si>
    <t>Comments on quality of memo items 3</t>
  </si>
  <si>
    <t xml:space="preserve">Added end-2016; Applies to GSIB memo items that do not relate with insurance activity </t>
  </si>
  <si>
    <t>6.l.</t>
  </si>
  <si>
    <t>6.m.</t>
  </si>
  <si>
    <t>Insurance included</t>
  </si>
  <si>
    <t>We need to use the same approach for zeros here: if a bank confirms insurance included, than the red-shaded check has to disappear….</t>
  </si>
  <si>
    <t>18.b.</t>
  </si>
  <si>
    <t>Comments on quality of memo items 4</t>
  </si>
  <si>
    <t xml:space="preserve">Added end-2016; Applies to GSIB1209/1210 memo items </t>
  </si>
  <si>
    <t>Please refer to the qualitative document</t>
  </si>
  <si>
    <t>Impact on indicator's value:</t>
  </si>
  <si>
    <t>low (1-3%)</t>
  </si>
  <si>
    <t>marginal (3-5%)</t>
  </si>
  <si>
    <t>medium (5-9%)</t>
  </si>
  <si>
    <t>significant (10-20%)</t>
  </si>
  <si>
    <t>high (&gt;20%)</t>
  </si>
  <si>
    <t>very low (&lt;1%)</t>
  </si>
  <si>
    <t>no impact</t>
  </si>
  <si>
    <t>Data not available</t>
  </si>
  <si>
    <t>Insurance subs consolidated in regulatory scope</t>
  </si>
  <si>
    <t>AT</t>
  </si>
  <si>
    <t xml:space="preserve">Unit linked accounts </t>
  </si>
  <si>
    <t>Added end-2016; Applies to GSIB1215,1221,1226,1227,1300,1271,1272,1229</t>
  </si>
  <si>
    <t>End previous quarter</t>
  </si>
  <si>
    <t>Avg. weekly data</t>
  </si>
  <si>
    <t>Avg. monthly data</t>
  </si>
  <si>
    <t>FI</t>
  </si>
  <si>
    <t xml:space="preserve">  (2) Level 2 assets, including insurance subsidiaries, settled bilaterally</t>
  </si>
  <si>
    <t xml:space="preserve">  (1) Level 2 assets, including insurance subsidiaries, cleared through a CCP</t>
  </si>
  <si>
    <t xml:space="preserve">  (2) Cleared through a CCP where the group (including ins. Subs.) acts as a financial intermediary (Client-leg) </t>
  </si>
  <si>
    <t>22.b.</t>
  </si>
  <si>
    <t>23.m.</t>
  </si>
  <si>
    <t xml:space="preserve">  (3) Cleared through a CCP where the group, including insurance subsidiaries, acts as an agent </t>
  </si>
  <si>
    <t xml:space="preserve">  (4) Cleared through a CCP where the group, including insurance subsidiaries, trades on its own account</t>
  </si>
  <si>
    <t>23.n.</t>
  </si>
  <si>
    <t>AT inserted in Jan.2017 but never used</t>
  </si>
  <si>
    <t>FI inserted on 26 March,2019 as Nordea's change of headquarter</t>
  </si>
  <si>
    <r>
      <t xml:space="preserve">a. Foreign net revenue (considering </t>
    </r>
    <r>
      <rPr>
        <sz val="10"/>
        <rFont val="Arial"/>
        <family val="2"/>
      </rPr>
      <t>SRM as a single jurisdiction)</t>
    </r>
  </si>
  <si>
    <r>
      <t xml:space="preserve">b. Number of jurisdictions (considering </t>
    </r>
    <r>
      <rPr>
        <sz val="10"/>
        <rFont val="Arial"/>
        <family val="2"/>
      </rPr>
      <t>SRM as a single jurisdiction)</t>
    </r>
  </si>
  <si>
    <t>(6) LEI code</t>
  </si>
  <si>
    <t>1.b.(6)</t>
  </si>
  <si>
    <t>c. Holdings of securities issued by other financial institutions</t>
  </si>
  <si>
    <t>d. Net positive current exposure of SFTs with other financial institutions</t>
  </si>
  <si>
    <t>e. OTC derivatives with other financial institutions that have a net positive fair value</t>
  </si>
  <si>
    <t>f. Intra-financial system assets, including insurance subsidiaries</t>
  </si>
  <si>
    <t>a. Funds deposited by or borrowed from other financial institutions</t>
  </si>
  <si>
    <t>c. Net negative current exposure of SFTs with other financial institutions</t>
  </si>
  <si>
    <t>d. OTC derivatives with other financial institutions that have a net negative fair value</t>
  </si>
  <si>
    <t>b. Foreign derivative claims on an ultimate risk basis</t>
  </si>
  <si>
    <t>(3) Investment value in consolidated entities</t>
  </si>
  <si>
    <t>i. Total exposures indicator (Total exposures, including insurance subsidiaries) (??sum of item 2.f, 2.g.(1) thorough 2.g.(3) minus 2.h??)</t>
  </si>
  <si>
    <t xml:space="preserve">  (1) Cleared through a CCP where the group (including ins. Subs.) acts as a financial intermediary (CCP-leg)</t>
  </si>
  <si>
    <t>2.g.(3)</t>
  </si>
  <si>
    <t>2.h.</t>
  </si>
  <si>
    <t>2.i.</t>
  </si>
  <si>
    <t>b. Canadian dollars (CAD)</t>
  </si>
  <si>
    <t>c. Swiss francs (CHF)</t>
  </si>
  <si>
    <t>d. Chinese yuan (CNY)</t>
  </si>
  <si>
    <t>e. Euros (EUR)</t>
  </si>
  <si>
    <t>f. British pounds (GBP)</t>
  </si>
  <si>
    <t>g. Hong Kong dollars (HKD)</t>
  </si>
  <si>
    <t>h. Indian rupee (INR)</t>
  </si>
  <si>
    <t>i. Japanese yen (JPY)</t>
  </si>
  <si>
    <t>l. United States dollars (USD)</t>
  </si>
  <si>
    <t>(1) Brazilian real (BRL)</t>
  </si>
  <si>
    <t>(2) Mexican pesos (MXN)</t>
  </si>
  <si>
    <t>a. Trading volume of securities issued by other public sector entities, excluding intragroup transactions</t>
  </si>
  <si>
    <t>d. Trading volume of listed equities, excluding intragroup transactions</t>
  </si>
  <si>
    <t>e. Trading volume of all other securities, excluding intragroup transactions</t>
  </si>
  <si>
    <t>9.d.</t>
  </si>
  <si>
    <t>9.e.</t>
  </si>
  <si>
    <t>9.f.</t>
  </si>
  <si>
    <t>10.c.</t>
  </si>
  <si>
    <t>11.b.</t>
  </si>
  <si>
    <t xml:space="preserve">11.c. </t>
  </si>
  <si>
    <t>11.d.</t>
  </si>
  <si>
    <t>11.e.</t>
  </si>
  <si>
    <t>12.a</t>
  </si>
  <si>
    <t>13.c.</t>
  </si>
  <si>
    <t>a. Total foreign claims on an ultimate risk basis</t>
  </si>
  <si>
    <t>b. Foreign derivative liabilities on an immediate risk basis</t>
  </si>
  <si>
    <t>16.b.(2)</t>
  </si>
  <si>
    <t>16.b.(1)</t>
  </si>
  <si>
    <t>16.b.(3)</t>
  </si>
  <si>
    <t>15.a.</t>
  </si>
  <si>
    <t>15.c.</t>
  </si>
  <si>
    <t>15.e.</t>
  </si>
  <si>
    <t>15.f.</t>
  </si>
  <si>
    <t>15.g.</t>
  </si>
  <si>
    <t>15.h.</t>
  </si>
  <si>
    <t>15.i.</t>
  </si>
  <si>
    <t>15.j.</t>
  </si>
  <si>
    <t>15.k.</t>
  </si>
  <si>
    <t>21.a.</t>
  </si>
  <si>
    <t>21.d.</t>
  </si>
  <si>
    <t>21.e.</t>
  </si>
  <si>
    <t>21.f.</t>
  </si>
  <si>
    <t>21.g.</t>
  </si>
  <si>
    <t>21.h.</t>
  </si>
  <si>
    <t>21.i.</t>
  </si>
  <si>
    <t>21.k.</t>
  </si>
  <si>
    <t>21.l.</t>
  </si>
  <si>
    <t>21.o.</t>
  </si>
  <si>
    <t>21.p.</t>
  </si>
  <si>
    <t>21.q.</t>
  </si>
  <si>
    <t>21.r.</t>
  </si>
  <si>
    <t>21.s.</t>
  </si>
  <si>
    <t>21.t.</t>
  </si>
  <si>
    <t>21.u.</t>
  </si>
  <si>
    <t>c. Underwriting activity indicator (sum of items 8.a and 8.b)</t>
  </si>
  <si>
    <t>k. Section 11 - Trading and AFS securities indicator</t>
  </si>
  <si>
    <t>m. Section 13 - Cross-jurisdictional claims indicator</t>
  </si>
  <si>
    <t>n. Section 14 - Cross-jurisdictional liabilities indicator</t>
  </si>
  <si>
    <t>(3) Section 15 - Ancillary Indicators</t>
  </si>
  <si>
    <t>(4) Section 16 - Ancillary Items</t>
  </si>
  <si>
    <t>(5) Section 17 - Size Items</t>
  </si>
  <si>
    <t>(6) Section 18 - Interconnectedness Items</t>
  </si>
  <si>
    <t>(7) Section 19 - Substitutability/Financial Infra. Items</t>
  </si>
  <si>
    <t>(8) Section 20 - Complexity Items</t>
  </si>
  <si>
    <t>(9) Section 21 - Cross-Jurisdictional Activity Items</t>
  </si>
  <si>
    <t>(10) Section 22 - Ancillary Indicators</t>
  </si>
  <si>
    <t>(1) Foreign derivatives liabilities on an immediate risk basis (considering SRM as a single jurisdiction)</t>
  </si>
  <si>
    <t>14.b.</t>
  </si>
  <si>
    <t>19.c.</t>
  </si>
  <si>
    <t>19.d.</t>
  </si>
  <si>
    <t>19.f.</t>
  </si>
  <si>
    <t>21.c.</t>
  </si>
  <si>
    <t>f. Intra-financial system assets indicator, including insurance subsidiaries (sum of items 3.a, 3.b through 3.c.(5), 3.d, 3.e.(1), and 3.e.(2), minus 3.c.(6))</t>
  </si>
  <si>
    <t>e. Intra-financial system liabilities indicator, including insurance subsidiaries (sum of items 4.a.(1) through 4.d.(2))</t>
  </si>
  <si>
    <t>h. Securities outstanding indicator, including the securities issued by insurance subsidiaries (sum of items 5.a through 5.g)</t>
  </si>
  <si>
    <t>c. Trading volume fixed income sub-indicator (sum of items 9.a and 9.b)</t>
  </si>
  <si>
    <t>f. Trading volume equities and other securities sub-indicator (sum of items 9.d and 9.e)</t>
  </si>
  <si>
    <t>c. Notional amount of over-the-counter (OTC) derivatives indicator, including insurance subsidiaries (sum of items 10.a and 10.b)</t>
  </si>
  <si>
    <t xml:space="preserve">a. Level 3 assets indicator, including insurance subsidiaries </t>
  </si>
  <si>
    <t>c. Cross-jurisdictional claims indicator  (sum of items 13.a and 13.b)</t>
  </si>
  <si>
    <t>c. Cross-jurisdictional liabilities indicator (sum of items 14.a and 14.b)</t>
  </si>
  <si>
    <t>(3) Norwegian krone (NOK)</t>
  </si>
  <si>
    <t>16.b.(4)</t>
  </si>
  <si>
    <t>16.b.(5)</t>
  </si>
  <si>
    <t>16.b.(6)</t>
  </si>
  <si>
    <t>(6) South Korean won (KRW)</t>
  </si>
  <si>
    <t>a. Section 2 - Total exposures indicator, including insurance subsidiaries</t>
  </si>
  <si>
    <t>b. Section 3 - Intra-financial system assets indicator, including insurance subsidiaries</t>
  </si>
  <si>
    <t>c. Section 4 - Intra-financial system liabilities indicator, including insurance subsidiaries</t>
  </si>
  <si>
    <t>d. Section 5 - Securities outstanding indicator, including insurance subsidiaries</t>
  </si>
  <si>
    <t>l. Section 12 - Level 3 assets indicator, including insurance subsidiaries</t>
  </si>
  <si>
    <t>g. Exposures of insurance subsidiaries not included in 2.f net of intragroup:</t>
  </si>
  <si>
    <t>Section 9 - Trading Volume</t>
  </si>
  <si>
    <t>Section 10 - Notional Amount of Over-the-Counter (OTC) Derivatives</t>
  </si>
  <si>
    <t>Section 11 - Trading and Available-for-Sale Securities</t>
  </si>
  <si>
    <t>Section 12 - Level 3 Assets</t>
  </si>
  <si>
    <t>Section 13 - Cross-Jurisdictional Claims</t>
  </si>
  <si>
    <t>Section 14 - Cross-Jurisdictional Liabilities</t>
  </si>
  <si>
    <t>Section 15 - Ancillary Indicators</t>
  </si>
  <si>
    <t>Section 16 - Ancillary Items</t>
  </si>
  <si>
    <r>
      <rPr>
        <sz val="10"/>
        <rFont val="Arial"/>
        <family val="2"/>
      </rPr>
      <t>a. Held-to-maturity securities</t>
    </r>
  </si>
  <si>
    <t>Section 17 - Size Items</t>
  </si>
  <si>
    <t>Section 18 - Interconnectedness Items</t>
  </si>
  <si>
    <t>Section 19 - Substitutability/Financial Infra. Items</t>
  </si>
  <si>
    <t>Section 20 - Complexity Items</t>
  </si>
  <si>
    <t>Section 21 - Cross-Jurisdictional Activity Items</t>
  </si>
  <si>
    <t>Section 22 - Ancillary Indicators</t>
  </si>
  <si>
    <t>Section 23 - Indicator Values (Revised methodology)</t>
  </si>
  <si>
    <r>
      <rPr>
        <sz val="10"/>
        <rFont val="Arial"/>
        <family val="2"/>
      </rPr>
      <t>o. Other Sections</t>
    </r>
  </si>
  <si>
    <t>23.o.(1)</t>
  </si>
  <si>
    <t>23.o.(2)</t>
  </si>
  <si>
    <t>23.o.(3)</t>
  </si>
  <si>
    <t>23.o.(4)</t>
  </si>
  <si>
    <t>23.o.(5)</t>
  </si>
  <si>
    <t>23.o.(6)</t>
  </si>
  <si>
    <t>23.o.(7)</t>
  </si>
  <si>
    <t>23.o.(8)</t>
  </si>
  <si>
    <t>23.o.(9)</t>
  </si>
  <si>
    <t>23.o.(10)</t>
  </si>
  <si>
    <t>m. Payments activity indicator (sum of items 6.a through 6.l)</t>
  </si>
  <si>
    <t xml:space="preserve">  (3) Other Level 2 assets, including insurance subsidiaries</t>
  </si>
  <si>
    <t>h. Section 9.c - Trading Volume fixed income sub-indicator</t>
  </si>
  <si>
    <t>i. Section 9.f - Trading Volume equities and other securities sub-indicator</t>
  </si>
  <si>
    <t>j. Section 10 - OTC derivatives indicator, including insurance subsidiaries</t>
  </si>
  <si>
    <t>a. Foreign liabilities on an immediate risk basis, excluding derivatives and including local liabilities in local currency</t>
  </si>
  <si>
    <t>b. Payments made in the reporting year</t>
  </si>
  <si>
    <t>a.  Trading volume of securities issued by sovereigns, excluding intragroup transactions</t>
  </si>
  <si>
    <t>b. Initial margin posted to central counterparties (CCPs) on behalf of clients</t>
  </si>
  <si>
    <t>c. Initial margin posted to CCPs for the reporting group’s own account</t>
  </si>
  <si>
    <t>d. Default fund contributions to CCPs</t>
  </si>
  <si>
    <t>e. Other facilities to CCPs</t>
  </si>
  <si>
    <t>f. Provision of settlement services in connection with centrally-cleared transactions</t>
  </si>
  <si>
    <t>19.a.</t>
  </si>
  <si>
    <t>21.b.</t>
  </si>
  <si>
    <t>b. Trading volume of other fixed income securities, excluding intragroup transactions</t>
  </si>
  <si>
    <t>updated 3 Jan 2022</t>
  </si>
  <si>
    <t>c. Wholesale funding dependence ratio (the difference between items 15.a and 15.b, divided by 15.a)</t>
  </si>
  <si>
    <t>e. Trading and AFS securities indicator (sum of items 11.a and 11.b, minus the sum of 11.c and 11.d)</t>
  </si>
  <si>
    <t xml:space="preserve">updated 5 Oct 2022, by adding 5 additional months (J/A;A/M/J) to have a total of 12 possible dates, as per Instructiion </t>
  </si>
  <si>
    <t>updated on 5 Oct to end-2023 possible dates</t>
  </si>
  <si>
    <t>18.d.</t>
  </si>
  <si>
    <t>18.c.</t>
  </si>
  <si>
    <t>19.g.</t>
  </si>
  <si>
    <t>19.h.</t>
  </si>
  <si>
    <t>18.e.</t>
  </si>
  <si>
    <t>18.f.</t>
  </si>
  <si>
    <t>21.v.</t>
  </si>
  <si>
    <r>
      <t xml:space="preserve">(1) On-balance sheet and off-balance sheet assets </t>
    </r>
    <r>
      <rPr>
        <sz val="10"/>
        <rFont val="Arial"/>
        <family val="2"/>
      </rPr>
      <t>of insurance subsidiaries</t>
    </r>
  </si>
  <si>
    <r>
      <t xml:space="preserve">(2) Potential future exposure of derivatives contracts </t>
    </r>
    <r>
      <rPr>
        <sz val="10"/>
        <rFont val="Arial"/>
        <family val="2"/>
      </rPr>
      <t>of insurance subsidiaries</t>
    </r>
  </si>
  <si>
    <r>
      <t xml:space="preserve">h. Intragroup exposures </t>
    </r>
    <r>
      <rPr>
        <sz val="10"/>
        <rFont val="Arial"/>
        <family val="2"/>
      </rPr>
      <t>included in 2.f to insurance subsidiaries reported in 2.g</t>
    </r>
  </si>
  <si>
    <r>
      <rPr>
        <sz val="10"/>
        <rFont val="Arial"/>
        <family val="2"/>
      </rPr>
      <t>a. Exposure of insurance subsidiaries already included in prudential regulatory scope of consolidation</t>
    </r>
  </si>
  <si>
    <r>
      <t>17</t>
    </r>
    <r>
      <rPr>
        <sz val="10"/>
        <rFont val="Arial"/>
        <family val="2"/>
      </rPr>
      <t>.a.</t>
    </r>
  </si>
  <si>
    <t>i. Total exposures indicator, including insurance subsidiaries (sum of items 2.f, 2.g.(1) through 2.g.(2) minus 2.g.(3) through 2.h)</t>
  </si>
  <si>
    <t>k. Singapore dollar (SGD)</t>
  </si>
  <si>
    <t>(4) New Zealand dollars (NZD)</t>
  </si>
  <si>
    <t>18.a.</t>
  </si>
  <si>
    <t>20.a.(1)</t>
  </si>
  <si>
    <t>20.a.(2)</t>
  </si>
  <si>
    <t>20.a.(3)</t>
  </si>
  <si>
    <t>20.a.(4)</t>
  </si>
  <si>
    <t>21.f.(1)</t>
  </si>
  <si>
    <t>21.j</t>
  </si>
  <si>
    <t>21.m.</t>
  </si>
  <si>
    <t>21.n.</t>
  </si>
  <si>
    <t xml:space="preserve">r. Intra-office liabilities booked by foreign branches </t>
  </si>
  <si>
    <t>q. Intra-office liabilities booked by foreign subsidiaries</t>
  </si>
  <si>
    <t xml:space="preserve">p. Intra-office claims booked by foreign branches </t>
  </si>
  <si>
    <t xml:space="preserve">o. Intra-office claims booked by foreign subsidiaries </t>
  </si>
  <si>
    <t>n. Total net local positions in local currency in SRM countries including derivatives (c. SRM as a single jurisdiction)</t>
  </si>
  <si>
    <t>m. Total net local positions in local currency in non-SRM countries including derivatives, if net negative (c. SRM as a s. j.)</t>
  </si>
  <si>
    <t>l. Total net local positions in local currency in non-SRM countries including derivatives, if net positive (c. SRM as a s. j.)</t>
  </si>
  <si>
    <t>k. Total net local positions in local currency including derivatives, if net negative</t>
  </si>
  <si>
    <t>j. Total net local positions in local currency including derivatives, if net positive</t>
  </si>
  <si>
    <t>i. Local liabilities in local currency including derivatives (considering SRM as a single jurisdiction)</t>
  </si>
  <si>
    <t>h. Cross-jurisdictional local claims in local currency, including derivatives activity (c. SRM as a single jurisdiction)</t>
  </si>
  <si>
    <t>g. Cross-jurisdictional local claims in local currency, excluding derivatives activity (c. SRM as a single jurisdiction)</t>
  </si>
  <si>
    <t>f. Foreign liabilities on an immediate risk basis, including derivatives (considering SRM as a single jurisdiction)</t>
  </si>
  <si>
    <t>e. Foreign derivatives claims on an ultimate risk basis (considering SRM as a single jurisdiction)</t>
  </si>
  <si>
    <t>d. Total foreign claims on an ultimate risk basis (considering SRM as a single jurisdiction)</t>
  </si>
  <si>
    <t>c. Cross-jurisdictional local claims in local currency (including derivatives activity)</t>
  </si>
  <si>
    <t>b. Cross-jurisdictional local claims in local currency (excluding derivatives activity)</t>
  </si>
  <si>
    <t>b. OTC derivatives cleared through a central counterparty (revised definition)</t>
  </si>
  <si>
    <t xml:space="preserve">  (1) Cleared through a CCP where the group, including insurance subsidiaries, acts as an agent (revised definition)</t>
  </si>
  <si>
    <t>20.b.(1)</t>
  </si>
  <si>
    <t>(3) Items subject to a 40% CCF</t>
  </si>
  <si>
    <t>2.d.(5)</t>
  </si>
  <si>
    <t>17.c.(1)</t>
  </si>
  <si>
    <t>17.c.(2)</t>
  </si>
  <si>
    <t>17.c.(3)</t>
  </si>
  <si>
    <t>17.c.(4)</t>
  </si>
  <si>
    <t>17.c.(5)</t>
  </si>
  <si>
    <t>17.c.(6)</t>
  </si>
  <si>
    <t>17.c.(7)</t>
  </si>
  <si>
    <t>17.c.(8)</t>
  </si>
  <si>
    <t>17.c.(9)</t>
  </si>
  <si>
    <t>17.c.(10)</t>
  </si>
  <si>
    <t>17.c.(11)</t>
  </si>
  <si>
    <t>17.c.(12)</t>
  </si>
  <si>
    <t xml:space="preserve">d. Daily average value of total exposures </t>
  </si>
  <si>
    <t>17.d</t>
  </si>
  <si>
    <t xml:space="preserve">  (1) Month-1-end value</t>
  </si>
  <si>
    <t xml:space="preserve">  (3) Month-3/Q1-end value</t>
  </si>
  <si>
    <t xml:space="preserve">  (4) Month-4-end value</t>
  </si>
  <si>
    <t xml:space="preserve">  (5) Month-5-end value</t>
  </si>
  <si>
    <t xml:space="preserve">  (6) Month-6/Q2-end value</t>
  </si>
  <si>
    <t xml:space="preserve">  (7) Month-7-end value</t>
  </si>
  <si>
    <t xml:space="preserve">  (8) Month-8-end value</t>
  </si>
  <si>
    <t xml:space="preserve">  (9) Month-9/Q3-end value</t>
  </si>
  <si>
    <t xml:space="preserve">  (10) Month-10-end value</t>
  </si>
  <si>
    <t xml:space="preserve">  (11) Month-11-end value</t>
  </si>
  <si>
    <t xml:space="preserve">  (12) Month-12/Q4/year-end value</t>
  </si>
  <si>
    <t>18.b.(1)</t>
  </si>
  <si>
    <t>18.b.(2)</t>
  </si>
  <si>
    <t>18.b.(3)</t>
  </si>
  <si>
    <t>18.b.(4)</t>
  </si>
  <si>
    <t>18.b.(5)</t>
  </si>
  <si>
    <t>18.b.(6)</t>
  </si>
  <si>
    <t>18.b.(7)</t>
  </si>
  <si>
    <t>18.b.(8)</t>
  </si>
  <si>
    <t>18.b.(9)</t>
  </si>
  <si>
    <t>18.b.(10)</t>
  </si>
  <si>
    <t>18.b.(11)</t>
  </si>
  <si>
    <t>18.b.(12)</t>
  </si>
  <si>
    <t>18.e.(1)</t>
  </si>
  <si>
    <t>18.e.(2)</t>
  </si>
  <si>
    <t>18.e.(3)</t>
  </si>
  <si>
    <t>18.e.(4)</t>
  </si>
  <si>
    <t>18.e.(5)</t>
  </si>
  <si>
    <t>18.e.(6)</t>
  </si>
  <si>
    <t>18.e.(7)</t>
  </si>
  <si>
    <t>18.e.(8)</t>
  </si>
  <si>
    <t>18.e.(9)</t>
  </si>
  <si>
    <t>18.e.(10)</t>
  </si>
  <si>
    <t>18.e.(11)</t>
  </si>
  <si>
    <t>18.e.(12)</t>
  </si>
  <si>
    <t>18.g.</t>
  </si>
  <si>
    <t>18.h.</t>
  </si>
  <si>
    <t>18.h.(1)</t>
  </si>
  <si>
    <t>18.h.(2)</t>
  </si>
  <si>
    <t>18.h.(3)</t>
  </si>
  <si>
    <t>18.h.(4)</t>
  </si>
  <si>
    <t>18.h.(5)</t>
  </si>
  <si>
    <t>18.h.(6)</t>
  </si>
  <si>
    <t>18.h.(7)</t>
  </si>
  <si>
    <t>18.h.(8)</t>
  </si>
  <si>
    <t>18.h.(9)</t>
  </si>
  <si>
    <t>18.h.(10)</t>
  </si>
  <si>
    <t>18.h.(11)</t>
  </si>
  <si>
    <t>18.h.(12)</t>
  </si>
  <si>
    <t>18.i</t>
  </si>
  <si>
    <t xml:space="preserve">c. Daily average value of intra-financial system assets </t>
  </si>
  <si>
    <t xml:space="preserve">f. Daily average value of intra-financial system liabilities </t>
  </si>
  <si>
    <t xml:space="preserve">i. Daily average value of securities outstanding </t>
  </si>
  <si>
    <t xml:space="preserve">i. Daily average value of assets under custody </t>
  </si>
  <si>
    <t>19.h.(1)</t>
  </si>
  <si>
    <t>19.h.(2)</t>
  </si>
  <si>
    <t>19.h.(3)</t>
  </si>
  <si>
    <t>19.h.(4)</t>
  </si>
  <si>
    <t>19.h.(5)</t>
  </si>
  <si>
    <t>19.h.(6)</t>
  </si>
  <si>
    <t>19.h.(7)</t>
  </si>
  <si>
    <t>19.h.(8)</t>
  </si>
  <si>
    <t>19.h.(9)</t>
  </si>
  <si>
    <t>19.h.(10)</t>
  </si>
  <si>
    <t>19.h.(11)</t>
  </si>
  <si>
    <t>19.h.(12)</t>
  </si>
  <si>
    <t>19.i</t>
  </si>
  <si>
    <t xml:space="preserve">u. Daily average value of cross-jurisdictional claims </t>
  </si>
  <si>
    <t>21.w.</t>
  </si>
  <si>
    <t>21.t.(1)</t>
  </si>
  <si>
    <t>21.t.(2)</t>
  </si>
  <si>
    <t>21.t.(3)</t>
  </si>
  <si>
    <t>21.t.(4)</t>
  </si>
  <si>
    <t>21.t.(5)</t>
  </si>
  <si>
    <t>21.t.(6)</t>
  </si>
  <si>
    <t>21.t.(7)</t>
  </si>
  <si>
    <t>21.t.(8)</t>
  </si>
  <si>
    <t>21.t.(9)</t>
  </si>
  <si>
    <t>21.t.(10)</t>
  </si>
  <si>
    <t>21.t.(11)</t>
  </si>
  <si>
    <t>21.t.(12)</t>
  </si>
  <si>
    <t>21.w.(1)</t>
  </si>
  <si>
    <t>21.w.(2)</t>
  </si>
  <si>
    <t>21.w.(3)</t>
  </si>
  <si>
    <t>21.w.(4)</t>
  </si>
  <si>
    <t>21.w.(5)</t>
  </si>
  <si>
    <t>21.w.(6)</t>
  </si>
  <si>
    <t>21.w.(7)</t>
  </si>
  <si>
    <t>21.w.(8)</t>
  </si>
  <si>
    <t>21.w.(9)</t>
  </si>
  <si>
    <t>21.w.(10)</t>
  </si>
  <si>
    <t>21.w.(11)</t>
  </si>
  <si>
    <t>21.w.(12)</t>
  </si>
  <si>
    <t xml:space="preserve">  (2) Month-2-end value</t>
  </si>
  <si>
    <t xml:space="preserve">c. Month-end average value of total exposures </t>
  </si>
  <si>
    <t xml:space="preserve">b. Quarter-end average value of total exposures </t>
  </si>
  <si>
    <t xml:space="preserve">a. Quarter-end average value of intra-financial system assets </t>
  </si>
  <si>
    <t xml:space="preserve">d. Quarter-end average value of intra-financial system liabilities </t>
  </si>
  <si>
    <t xml:space="preserve">g. Quarter-end average value of securities outstanding </t>
  </si>
  <si>
    <t xml:space="preserve">g. Quarter-end average value of assets under custody </t>
  </si>
  <si>
    <t xml:space="preserve">s. Quarter-end average value of cross-jurisdictional claims </t>
  </si>
  <si>
    <t xml:space="preserve">v. Quarter-end average value of cross-jurisdictional liabilities </t>
  </si>
  <si>
    <t xml:space="preserve">b. Month-end average value of intra-financial system assets </t>
  </si>
  <si>
    <t xml:space="preserve">e. Month-end average value of intra-financial system liabilities </t>
  </si>
  <si>
    <t xml:space="preserve">h. Month-end average value of securities outstanding </t>
  </si>
  <si>
    <t xml:space="preserve">h. Month-end average value of assets under custody </t>
  </si>
  <si>
    <t xml:space="preserve">t. Month-end average value of cross-jurisdictional claims </t>
  </si>
  <si>
    <t xml:space="preserve">w. Month-end average value of cross-jurisdictional liabilities </t>
  </si>
  <si>
    <t>(2) Effective notional amount of written credit derivatives</t>
  </si>
  <si>
    <r>
      <t xml:space="preserve">(1) Items subject to a </t>
    </r>
    <r>
      <rPr>
        <sz val="10"/>
        <rFont val="Arial"/>
        <family val="2"/>
      </rPr>
      <t>10% credit conversion factor (CCF)</t>
    </r>
  </si>
  <si>
    <r>
      <t xml:space="preserve">f. Total exposures prior to regulatory adjustments (sum of items 2.a.(1) through 2.c, 0.1 times 2.d.(1), 0.2 times 2.d.(2), </t>
    </r>
    <r>
      <rPr>
        <sz val="10"/>
        <rFont val="Arial"/>
        <family val="2"/>
      </rPr>
      <t>0.4 times 2.d.(3), 0.5 times 2.d.(4), and 2.d.(5))</t>
    </r>
  </si>
  <si>
    <r>
      <rPr>
        <sz val="10"/>
        <rFont val="Arial"/>
        <family val="2"/>
      </rPr>
      <t>j. Swedish krona (SEK)</t>
    </r>
  </si>
  <si>
    <r>
      <t>6.</t>
    </r>
    <r>
      <rPr>
        <sz val="10"/>
        <rFont val="Arial"/>
        <family val="2"/>
      </rPr>
      <t>j.</t>
    </r>
  </si>
  <si>
    <r>
      <rPr>
        <sz val="10"/>
        <rFont val="Arial"/>
        <family val="2"/>
      </rPr>
      <t>(5) Russian rubles (RUB)</t>
    </r>
  </si>
  <si>
    <r>
      <rPr>
        <sz val="10"/>
        <rFont val="Arial"/>
        <family val="2"/>
      </rPr>
      <t>a. Notional amount of over-the-counter (OTC) derivatives, including insurance subsidiaries:</t>
    </r>
  </si>
  <si>
    <r>
      <rPr>
        <sz val="10"/>
        <rFont val="Arial"/>
        <family val="2"/>
      </rPr>
      <t>a. Local liabilities in local currency (including derivatives activity)</t>
    </r>
  </si>
  <si>
    <t>(4) Items subject to a 50% CCF</t>
  </si>
  <si>
    <t>(5) Items subject to a 100% CCF</t>
  </si>
  <si>
    <t xml:space="preserve">updated on 3 Jan 2024 to actual end-2023 dates </t>
  </si>
  <si>
    <t>Checks responses: item 19.i.j. (L2A and L3A)</t>
  </si>
  <si>
    <t>Added on end-2018 data collection only for 2 items (average L2A and L3A) since V.4.5.4 of template</t>
  </si>
  <si>
    <t xml:space="preserve">x. Daily average value of cross-jurisdictional liabilities </t>
  </si>
  <si>
    <t>21.x.</t>
  </si>
  <si>
    <t>m. Average value of Level 2 assets, including insurance subsidiaries</t>
  </si>
  <si>
    <t>l. Level 2 assets, including insurance subsidiaries</t>
  </si>
  <si>
    <t xml:space="preserve">k. Daily average value of Level 3 Assets  </t>
  </si>
  <si>
    <t xml:space="preserve">j. Month-end average value of Level 3 Assets  </t>
  </si>
  <si>
    <t xml:space="preserve">i. Quarter-end average value of Level 3 Assets </t>
  </si>
  <si>
    <t xml:space="preserve">h. Daily average value of trading and available-for-sale securities </t>
  </si>
  <si>
    <t xml:space="preserve">g. Month-end average value of trading and available-for-sale securities </t>
  </si>
  <si>
    <t xml:space="preserve">f. Quarter-end average value of trading and available-for-sale securities </t>
  </si>
  <si>
    <t xml:space="preserve">e. Daily average value of over-the-counter (OTC) derivatives </t>
  </si>
  <si>
    <t xml:space="preserve">d. Month-end average value of the notional amount of over-the-counter (OTC) derivatives </t>
  </si>
  <si>
    <t xml:space="preserve">c. Quarter-end average value of the notional amount of over-the-counter (OTC) derivatives </t>
  </si>
  <si>
    <t>20.d.(1)</t>
  </si>
  <si>
    <t>20.d.(2)</t>
  </si>
  <si>
    <t>20.d.(3)</t>
  </si>
  <si>
    <t>20.d.(4)</t>
  </si>
  <si>
    <t>20.d.(5)</t>
  </si>
  <si>
    <t>20.d.(6)</t>
  </si>
  <si>
    <t>20.d.(7)</t>
  </si>
  <si>
    <t>20.d.(8)</t>
  </si>
  <si>
    <t>20.d.(9)</t>
  </si>
  <si>
    <t>20.d.(10)</t>
  </si>
  <si>
    <t>20.d.(11)</t>
  </si>
  <si>
    <t>20.d.(12)</t>
  </si>
  <si>
    <t>20.g.(2)</t>
  </si>
  <si>
    <t>20.g.(3)</t>
  </si>
  <si>
    <t>20.g.(4)</t>
  </si>
  <si>
    <t>20.g.(5)</t>
  </si>
  <si>
    <t>20.g.(6)</t>
  </si>
  <si>
    <t>20.g.(7)</t>
  </si>
  <si>
    <t>20.g.(8)</t>
  </si>
  <si>
    <t>20.g.(9)</t>
  </si>
  <si>
    <t>20.g.(10)</t>
  </si>
  <si>
    <t>20.g.(11)</t>
  </si>
  <si>
    <t>20.g.(12)</t>
  </si>
  <si>
    <t>20.g.(1)</t>
  </si>
  <si>
    <t>20.j.(1)</t>
  </si>
  <si>
    <t>20.j.(2)</t>
  </si>
  <si>
    <t>20.j.(3)</t>
  </si>
  <si>
    <t>20.j.(4)</t>
  </si>
  <si>
    <t>20.j.(5)</t>
  </si>
  <si>
    <t>20.j.(6)</t>
  </si>
  <si>
    <t>20.j.(7)</t>
  </si>
  <si>
    <t>20.j.(8)</t>
  </si>
  <si>
    <t>20.j.(9)</t>
  </si>
  <si>
    <t>20.j.(10)</t>
  </si>
  <si>
    <t>20.j.(11)</t>
  </si>
  <si>
    <t>20.j.(12)</t>
  </si>
  <si>
    <t>20.l.(1)</t>
  </si>
  <si>
    <t>20.l.(2)</t>
  </si>
  <si>
    <t>20.l.(3)</t>
  </si>
  <si>
    <t>End-2024 G-SIB Assessment Exercise</t>
  </si>
  <si>
    <t>v5.4.1</t>
  </si>
  <si>
    <t>End-2024</t>
  </si>
  <si>
    <t>ML comment: updated to 31/12/2024 values on 13 Jan 2025. Double checked by ECB staff data during QA process, with remarks on RUB. Data provided by the BIS. Check up to 9th decimal.</t>
  </si>
  <si>
    <t xml:space="preserve">updated on 14 Jan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</si>
</sst>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</numFmts>
  <fonts count="23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0"/>
      <color rgb="FF0070C0"/>
      <name val="Arial"/>
      <family val="2"/>
    </font>
    <font>
      <sz val="10"/>
      <color rgb="FFC00000"/>
      <name val="Arial"/>
      <family val="2"/>
    </font>
    <font>
      <sz val="10"/>
      <name val="Arial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8E4BC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theme="0" tint="-0.34998626667073579"/>
      </left>
      <right/>
      <top style="thin">
        <color rgb="FFA6A6A6"/>
      </top>
      <bottom style="medium">
        <color indexed="64"/>
      </bottom>
      <diagonal/>
    </border>
  </borders>
  <cellStyleXfs count="19">
    <xf numFmtId="0" fontId="0" fillId="2" borderId="0" applyFont="0" applyBorder="0"/>
    <xf numFmtId="3" fontId="1" fillId="3" borderId="1">
      <alignment horizontal="right" vertical="center"/>
      <protection locked="0"/>
    </xf>
    <xf numFmtId="0" fontId="12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3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0" borderId="0">
      <alignment vertical="center"/>
    </xf>
    <xf numFmtId="0" fontId="22" fillId="0" borderId="0"/>
  </cellStyleXfs>
  <cellXfs count="354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167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0" fontId="0" fillId="12" borderId="19" xfId="0" applyFont="1" applyFill="1" applyBorder="1" applyAlignment="1" applyProtection="1">
      <alignment horizontal="left" vertical="center" indent="1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12" borderId="19" xfId="0" applyFont="1" applyFill="1" applyBorder="1" applyAlignment="1" applyProtection="1">
      <alignment vertical="center"/>
    </xf>
    <xf numFmtId="0" fontId="1" fillId="12" borderId="29" xfId="0" applyFont="1" applyFill="1" applyBorder="1" applyAlignment="1" applyProtection="1">
      <alignment vertical="center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0" fontId="1" fillId="20" borderId="14" xfId="0" applyFont="1" applyFill="1" applyBorder="1" applyAlignment="1" applyProtection="1">
      <alignment horizontal="center" vertical="center"/>
    </xf>
    <xf numFmtId="3" fontId="0" fillId="20" borderId="18" xfId="0" applyNumberFormat="1" applyFont="1" applyFill="1" applyBorder="1" applyAlignment="1" applyProtection="1">
      <alignment horizontal="left" vertical="center" indent="1"/>
    </xf>
    <xf numFmtId="0" fontId="1" fillId="20" borderId="20" xfId="0" applyFont="1" applyFill="1" applyBorder="1" applyAlignment="1" applyProtection="1">
      <alignment horizontal="left" vertical="center"/>
    </xf>
    <xf numFmtId="0" fontId="0" fillId="20" borderId="9" xfId="0" applyFill="1" applyBorder="1" applyAlignment="1">
      <alignment horizontal="left" indent="1"/>
    </xf>
    <xf numFmtId="0" fontId="0" fillId="20" borderId="0" xfId="0" applyFont="1" applyFill="1" applyBorder="1" applyAlignment="1" applyProtection="1">
      <alignment vertical="center"/>
    </xf>
    <xf numFmtId="0" fontId="15" fillId="20" borderId="14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left" vertical="center" indent="1"/>
    </xf>
    <xf numFmtId="0" fontId="0" fillId="6" borderId="18" xfId="0" applyFont="1" applyFill="1" applyBorder="1" applyAlignment="1" applyProtection="1">
      <alignment horizontal="left" vertical="center" indent="2"/>
    </xf>
    <xf numFmtId="0" fontId="0" fillId="6" borderId="19" xfId="0" applyFont="1" applyFill="1" applyBorder="1" applyAlignment="1" applyProtection="1">
      <alignment horizontal="left" vertical="center" indent="1"/>
    </xf>
    <xf numFmtId="49" fontId="0" fillId="8" borderId="14" xfId="0" applyNumberFormat="1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3" fontId="0" fillId="9" borderId="14" xfId="1" applyFont="1" applyFill="1" applyBorder="1" applyProtection="1">
      <alignment horizontal="right" vertical="center"/>
      <protection locked="0"/>
    </xf>
    <xf numFmtId="0" fontId="0" fillId="14" borderId="31" xfId="6" applyFont="1" applyFill="1" applyBorder="1" applyAlignment="1" applyProtection="1">
      <alignment horizontal="left" vertical="top" wrapText="1" indent="1"/>
      <protection locked="0"/>
    </xf>
    <xf numFmtId="0" fontId="0" fillId="17" borderId="9" xfId="0" applyFill="1" applyBorder="1" applyAlignment="1">
      <alignment horizontal="left" wrapText="1" indent="1"/>
    </xf>
    <xf numFmtId="0" fontId="16" fillId="6" borderId="19" xfId="0" applyFont="1" applyFill="1" applyBorder="1" applyAlignment="1" applyProtection="1">
      <alignment horizontal="left" vertical="center" indent="1"/>
    </xf>
    <xf numFmtId="0" fontId="16" fillId="6" borderId="20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horizontal="left" vertical="center" indent="1"/>
    </xf>
    <xf numFmtId="49" fontId="0" fillId="0" borderId="17" xfId="0" applyNumberFormat="1" applyFont="1" applyFill="1" applyBorder="1" applyAlignment="1" applyProtection="1">
      <alignment horizontal="left" vertical="center" indent="1"/>
    </xf>
    <xf numFmtId="49" fontId="0" fillId="0" borderId="21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center" vertical="center"/>
    </xf>
    <xf numFmtId="0" fontId="0" fillId="2" borderId="0" xfId="0" applyBorder="1" applyAlignment="1">
      <alignment horizontal="center" vertical="center"/>
    </xf>
    <xf numFmtId="0" fontId="0" fillId="2" borderId="0" xfId="0" applyFont="1" applyProtection="1"/>
    <xf numFmtId="0" fontId="1" fillId="6" borderId="0" xfId="0" applyFont="1" applyFill="1" applyProtection="1"/>
    <xf numFmtId="0" fontId="2" fillId="6" borderId="0" xfId="8" applyFill="1" applyBorder="1" applyProtection="1"/>
    <xf numFmtId="3" fontId="0" fillId="6" borderId="18" xfId="0" applyNumberFormat="1" applyFont="1" applyFill="1" applyBorder="1" applyAlignment="1" applyProtection="1">
      <alignment horizontal="left" vertical="center" indent="1"/>
    </xf>
    <xf numFmtId="0" fontId="0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left"/>
    </xf>
    <xf numFmtId="0" fontId="0" fillId="6" borderId="0" xfId="0" applyFill="1" applyBorder="1" applyAlignment="1">
      <alignment horizontal="left" indent="1"/>
    </xf>
    <xf numFmtId="0" fontId="1" fillId="6" borderId="2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indent="1"/>
    </xf>
    <xf numFmtId="0" fontId="0" fillId="6" borderId="0" xfId="0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" fillId="6" borderId="25" xfId="0" applyFont="1" applyFill="1" applyBorder="1" applyProtection="1"/>
    <xf numFmtId="0" fontId="2" fillId="6" borderId="26" xfId="8" applyFill="1" applyBorder="1" applyProtection="1"/>
    <xf numFmtId="0" fontId="1" fillId="6" borderId="26" xfId="0" applyFont="1" applyFill="1" applyBorder="1" applyProtection="1"/>
    <xf numFmtId="0" fontId="0" fillId="10" borderId="14" xfId="0" applyFont="1" applyFill="1" applyBorder="1" applyAlignment="1" applyProtection="1">
      <alignment vertical="center"/>
    </xf>
    <xf numFmtId="0" fontId="5" fillId="6" borderId="14" xfId="2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/>
    </xf>
    <xf numFmtId="0" fontId="0" fillId="2" borderId="26" xfId="0" applyFont="1" applyFill="1" applyBorder="1" applyAlignment="1" applyProtection="1">
      <alignment horizontal="center" vertical="center"/>
    </xf>
    <xf numFmtId="49" fontId="3" fillId="13" borderId="0" xfId="0" applyNumberFormat="1" applyFont="1" applyFill="1" applyBorder="1" applyAlignment="1" applyProtection="1">
      <alignment horizontal="left" vertical="center" indent="1"/>
    </xf>
    <xf numFmtId="0" fontId="0" fillId="2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5" fillId="2" borderId="26" xfId="0" applyFont="1" applyBorder="1" applyAlignment="1" applyProtection="1">
      <alignment horizontal="center"/>
    </xf>
    <xf numFmtId="0" fontId="15" fillId="2" borderId="25" xfId="0" applyFont="1" applyFill="1" applyBorder="1" applyAlignment="1" applyProtection="1">
      <alignment horizontal="left" vertical="center"/>
    </xf>
    <xf numFmtId="0" fontId="15" fillId="6" borderId="19" xfId="0" applyFont="1" applyFill="1" applyBorder="1" applyAlignment="1" applyProtection="1">
      <alignment horizontal="left" vertical="center" indent="1"/>
    </xf>
    <xf numFmtId="0" fontId="15" fillId="6" borderId="20" xfId="0" applyFont="1" applyFill="1" applyBorder="1" applyAlignment="1" applyProtection="1">
      <alignment vertical="center"/>
    </xf>
    <xf numFmtId="0" fontId="17" fillId="6" borderId="14" xfId="2" applyFont="1" applyFill="1" applyBorder="1" applyAlignment="1" applyProtection="1">
      <alignment horizontal="center" vertical="center"/>
    </xf>
    <xf numFmtId="0" fontId="15" fillId="2" borderId="0" xfId="0" applyFont="1" applyBorder="1" applyAlignment="1" applyProtection="1">
      <alignment vertical="center"/>
    </xf>
    <xf numFmtId="0" fontId="15" fillId="2" borderId="26" xfId="0" applyFont="1" applyBorder="1" applyAlignment="1" applyProtection="1">
      <alignment vertical="center"/>
    </xf>
    <xf numFmtId="0" fontId="15" fillId="2" borderId="0" xfId="0" applyFont="1" applyAlignment="1" applyProtection="1">
      <alignment vertical="center"/>
    </xf>
    <xf numFmtId="0" fontId="15" fillId="2" borderId="0" xfId="0" applyFont="1" applyAlignment="1">
      <alignment vertical="center"/>
    </xf>
    <xf numFmtId="0" fontId="1" fillId="14" borderId="20" xfId="6" applyFont="1" applyFill="1" applyBorder="1" applyAlignment="1" applyProtection="1">
      <alignment horizontal="left" vertical="top" wrapText="1" indent="1"/>
      <protection locked="0"/>
    </xf>
    <xf numFmtId="0" fontId="3" fillId="6" borderId="19" xfId="0" applyFont="1" applyFill="1" applyBorder="1" applyAlignment="1" applyProtection="1">
      <alignment horizontal="left" vertical="center" indent="1"/>
    </xf>
    <xf numFmtId="0" fontId="3" fillId="6" borderId="2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3" fontId="0" fillId="0" borderId="18" xfId="0" applyNumberFormat="1" applyFont="1" applyFill="1" applyBorder="1" applyAlignment="1" applyProtection="1">
      <alignment horizontal="left" vertical="center" indent="1"/>
    </xf>
    <xf numFmtId="0" fontId="1" fillId="0" borderId="20" xfId="0" applyFont="1" applyFill="1" applyBorder="1" applyAlignment="1" applyProtection="1">
      <alignment horizontal="left" vertical="center"/>
    </xf>
    <xf numFmtId="0" fontId="0" fillId="6" borderId="0" xfId="0" applyFont="1" applyFill="1" applyBorder="1" applyProtection="1"/>
    <xf numFmtId="0" fontId="1" fillId="6" borderId="4" xfId="0" applyFont="1" applyFill="1" applyBorder="1" applyProtection="1"/>
    <xf numFmtId="0" fontId="1" fillId="6" borderId="9" xfId="0" applyFont="1" applyFill="1" applyBorder="1" applyProtection="1"/>
    <xf numFmtId="0" fontId="1" fillId="6" borderId="10" xfId="0" applyFont="1" applyFill="1" applyBorder="1" applyProtection="1"/>
    <xf numFmtId="0" fontId="1" fillId="6" borderId="11" xfId="0" applyFont="1" applyFill="1" applyBorder="1" applyProtection="1"/>
    <xf numFmtId="0" fontId="1" fillId="6" borderId="12" xfId="0" applyFont="1" applyFill="1" applyBorder="1" applyProtection="1"/>
    <xf numFmtId="0" fontId="0" fillId="21" borderId="0" xfId="0" applyFill="1" applyBorder="1" applyAlignment="1" applyProtection="1">
      <alignment vertical="center"/>
    </xf>
    <xf numFmtId="0" fontId="18" fillId="2" borderId="0" xfId="7" applyFont="1" applyFill="1" applyBorder="1" applyAlignment="1" applyProtection="1">
      <alignment horizontal="center" vertical="center"/>
    </xf>
    <xf numFmtId="0" fontId="3" fillId="2" borderId="18" xfId="0" applyFont="1" applyBorder="1" applyAlignment="1" applyProtection="1">
      <alignment horizontal="center" vertical="center" wrapText="1"/>
    </xf>
    <xf numFmtId="0" fontId="1" fillId="2" borderId="32" xfId="0" applyFont="1" applyBorder="1" applyAlignment="1" applyProtection="1">
      <alignment vertical="center"/>
    </xf>
    <xf numFmtId="0" fontId="1" fillId="2" borderId="36" xfId="0" applyFont="1" applyBorder="1" applyAlignment="1" applyProtection="1">
      <alignment horizontal="center" vertical="center"/>
    </xf>
    <xf numFmtId="0" fontId="3" fillId="2" borderId="37" xfId="0" applyFont="1" applyBorder="1" applyAlignment="1" applyProtection="1">
      <alignment vertical="center" wrapText="1"/>
    </xf>
    <xf numFmtId="0" fontId="1" fillId="19" borderId="38" xfId="0" applyFont="1" applyFill="1" applyBorder="1" applyAlignment="1" applyProtection="1">
      <alignment horizontal="left" vertical="center"/>
    </xf>
    <xf numFmtId="0" fontId="1" fillId="19" borderId="39" xfId="0" applyFont="1" applyFill="1" applyBorder="1" applyAlignment="1" applyProtection="1">
      <alignment horizontal="left" vertical="center"/>
    </xf>
    <xf numFmtId="0" fontId="0" fillId="19" borderId="39" xfId="0" applyFill="1" applyBorder="1" applyAlignment="1" applyProtection="1">
      <alignment vertical="center"/>
    </xf>
    <xf numFmtId="0" fontId="1" fillId="19" borderId="39" xfId="0" applyFont="1" applyFill="1" applyBorder="1" applyAlignment="1" applyProtection="1">
      <alignment vertical="center"/>
    </xf>
    <xf numFmtId="0" fontId="1" fillId="2" borderId="40" xfId="0" applyFont="1" applyBorder="1" applyAlignment="1" applyProtection="1">
      <alignment horizontal="center" vertical="center"/>
    </xf>
    <xf numFmtId="0" fontId="1" fillId="2" borderId="41" xfId="0" applyFont="1" applyBorder="1" applyAlignment="1" applyProtection="1">
      <alignment horizontal="left" vertical="center" indent="1"/>
    </xf>
    <xf numFmtId="0" fontId="1" fillId="19" borderId="42" xfId="0" applyFont="1" applyFill="1" applyBorder="1" applyAlignment="1" applyProtection="1">
      <alignment vertical="center"/>
    </xf>
    <xf numFmtId="0" fontId="1" fillId="2" borderId="43" xfId="0" applyFont="1" applyBorder="1" applyAlignment="1" applyProtection="1">
      <alignment vertical="center"/>
    </xf>
    <xf numFmtId="0" fontId="15" fillId="6" borderId="19" xfId="0" applyFont="1" applyFill="1" applyBorder="1" applyAlignment="1" applyProtection="1">
      <alignment horizontal="left" vertical="center" indent="2"/>
    </xf>
    <xf numFmtId="0" fontId="14" fillId="8" borderId="14" xfId="0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left" vertical="center" indent="1"/>
    </xf>
    <xf numFmtId="0" fontId="0" fillId="0" borderId="18" xfId="0" applyFont="1" applyFill="1" applyBorder="1" applyAlignment="1" applyProtection="1">
      <alignment horizontal="left" vertical="center" indent="2"/>
    </xf>
    <xf numFmtId="0" fontId="0" fillId="8" borderId="20" xfId="0" applyFont="1" applyFill="1" applyBorder="1" applyAlignment="1" applyProtection="1">
      <alignment vertical="center"/>
    </xf>
    <xf numFmtId="0" fontId="0" fillId="8" borderId="14" xfId="0" applyFont="1" applyFill="1" applyBorder="1" applyAlignment="1" applyProtection="1">
      <alignment horizontal="center" vertical="center"/>
    </xf>
    <xf numFmtId="0" fontId="19" fillId="2" borderId="0" xfId="7" applyFont="1" applyFill="1" applyBorder="1" applyAlignment="1" applyProtection="1">
      <alignment vertical="center"/>
    </xf>
    <xf numFmtId="169" fontId="1" fillId="22" borderId="44" xfId="0" applyNumberFormat="1" applyFont="1" applyFill="1" applyBorder="1" applyAlignment="1">
      <alignment horizontal="right" vertical="center"/>
    </xf>
    <xf numFmtId="0" fontId="13" fillId="9" borderId="14" xfId="11" applyFill="1" applyBorder="1" applyAlignment="1" applyProtection="1">
      <alignment horizontal="center" vertical="center"/>
      <protection locked="0"/>
    </xf>
    <xf numFmtId="0" fontId="0" fillId="2" borderId="26" xfId="0" applyBorder="1" applyAlignment="1">
      <alignment horizontal="center"/>
    </xf>
    <xf numFmtId="0" fontId="1" fillId="2" borderId="25" xfId="0" applyFont="1" applyBorder="1" applyAlignment="1">
      <alignment vertical="center"/>
    </xf>
    <xf numFmtId="0" fontId="20" fillId="6" borderId="19" xfId="0" applyFont="1" applyFill="1" applyBorder="1" applyAlignment="1">
      <alignment horizontal="left" vertical="center" indent="1"/>
    </xf>
    <xf numFmtId="0" fontId="20" fillId="6" borderId="20" xfId="0" applyFont="1" applyFill="1" applyBorder="1" applyAlignment="1">
      <alignment vertical="center"/>
    </xf>
    <xf numFmtId="3" fontId="0" fillId="9" borderId="14" xfId="1" applyFont="1" applyFill="1" applyBorder="1">
      <alignment horizontal="right" vertical="center"/>
      <protection locked="0"/>
    </xf>
    <xf numFmtId="0" fontId="1" fillId="14" borderId="31" xfId="6" applyFill="1" applyBorder="1" applyAlignment="1" applyProtection="1">
      <alignment horizontal="left" vertical="top" wrapText="1" indent="1"/>
      <protection locked="0"/>
    </xf>
    <xf numFmtId="0" fontId="0" fillId="2" borderId="26" xfId="0" applyBorder="1" applyAlignment="1">
      <alignment vertical="center"/>
    </xf>
    <xf numFmtId="0" fontId="20" fillId="6" borderId="19" xfId="0" applyFont="1" applyFill="1" applyBorder="1" applyAlignment="1" applyProtection="1">
      <alignment horizontal="left" vertical="center" indent="1"/>
    </xf>
    <xf numFmtId="0" fontId="20" fillId="2" borderId="20" xfId="0" applyFont="1" applyBorder="1" applyAlignment="1" applyProtection="1">
      <alignment vertical="center" wrapText="1"/>
    </xf>
    <xf numFmtId="0" fontId="0" fillId="6" borderId="19" xfId="0" applyFont="1" applyFill="1" applyBorder="1" applyAlignment="1">
      <alignment horizontal="left" vertical="center" indent="1"/>
    </xf>
    <xf numFmtId="0" fontId="0" fillId="6" borderId="20" xfId="0" applyFont="1" applyFill="1" applyBorder="1" applyAlignment="1">
      <alignment vertical="center"/>
    </xf>
    <xf numFmtId="0" fontId="21" fillId="6" borderId="19" xfId="0" applyFont="1" applyFill="1" applyBorder="1" applyAlignment="1">
      <alignment horizontal="left" vertical="center" indent="1"/>
    </xf>
    <xf numFmtId="0" fontId="21" fillId="6" borderId="20" xfId="0" applyFont="1" applyFill="1" applyBorder="1" applyAlignment="1">
      <alignment vertical="center"/>
    </xf>
    <xf numFmtId="0" fontId="0" fillId="6" borderId="17" xfId="0" applyFont="1" applyFill="1" applyBorder="1" applyAlignment="1" applyProtection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indent="1"/>
    </xf>
    <xf numFmtId="0" fontId="0" fillId="6" borderId="18" xfId="0" applyFont="1" applyFill="1" applyBorder="1" applyAlignment="1">
      <alignment horizontal="left" vertical="center" indent="1"/>
    </xf>
    <xf numFmtId="169" fontId="1" fillId="22" borderId="45" xfId="0" applyNumberFormat="1" applyFont="1" applyFill="1" applyBorder="1" applyAlignment="1">
      <alignment horizontal="right" vertical="center"/>
    </xf>
    <xf numFmtId="0" fontId="0" fillId="12" borderId="14" xfId="0" applyFont="1" applyFill="1" applyBorder="1" applyAlignment="1" applyProtection="1">
      <alignment horizontal="left" vertical="center" wrapText="1" indent="1"/>
    </xf>
    <xf numFmtId="0" fontId="4" fillId="2" borderId="0" xfId="7" applyFont="1" applyFill="1" applyBorder="1" applyAlignment="1" applyProtection="1">
      <alignment horizontal="center" vertical="center"/>
    </xf>
    <xf numFmtId="0" fontId="0" fillId="6" borderId="14" xfId="0" applyFont="1" applyFill="1" applyBorder="1" applyAlignment="1" applyProtection="1">
      <alignment horizontal="left" vertical="center" wrapText="1" indent="1"/>
    </xf>
    <xf numFmtId="168" fontId="0" fillId="21" borderId="18" xfId="0" applyNumberFormat="1" applyFont="1" applyFill="1" applyBorder="1" applyAlignment="1" applyProtection="1">
      <alignment horizontal="left" vertical="center" indent="1"/>
    </xf>
    <xf numFmtId="168" fontId="0" fillId="21" borderId="20" xfId="0" applyNumberFormat="1" applyFont="1" applyFill="1" applyBorder="1" applyAlignment="1" applyProtection="1">
      <alignment horizontal="left" vertical="center" indent="1"/>
    </xf>
    <xf numFmtId="0" fontId="3" fillId="2" borderId="33" xfId="0" applyFont="1" applyBorder="1" applyAlignment="1" applyProtection="1">
      <alignment horizontal="center" vertical="center" wrapText="1"/>
    </xf>
    <xf numFmtId="0" fontId="3" fillId="2" borderId="34" xfId="0" applyFont="1" applyBorder="1" applyAlignment="1" applyProtection="1">
      <alignment horizontal="center" vertical="center" wrapText="1"/>
    </xf>
    <xf numFmtId="0" fontId="3" fillId="2" borderId="35" xfId="0" applyFont="1" applyBorder="1" applyAlignment="1" applyProtection="1">
      <alignment horizontal="center" vertical="center" wrapText="1"/>
    </xf>
  </cellXfs>
  <cellStyles count="19">
    <cellStyle name="Amounts" xfId="1" xr:uid="{00000000-0005-0000-0000-000000000000}"/>
    <cellStyle name="Bad" xfId="2" builtinId="27"/>
    <cellStyle name="Calculated" xfId="3" xr:uid="{00000000-0005-0000-0000-000002000000}"/>
    <cellStyle name="Category" xfId="4" xr:uid="{00000000-0005-0000-0000-000003000000}"/>
    <cellStyle name="Comma" xfId="5" builtinId="3"/>
    <cellStyle name="Comments" xfId="6" xr:uid="{00000000-0005-0000-0000-000005000000}"/>
    <cellStyle name="Heading 1" xfId="7" xr:uid="{00000000-0005-0000-0000-000006000000}"/>
    <cellStyle name="Heading 2" xfId="8" xr:uid="{00000000-0005-0000-0000-000007000000}"/>
    <cellStyle name="Heading 3" xfId="9" xr:uid="{00000000-0005-0000-0000-000008000000}"/>
    <cellStyle name="Heading 4" xfId="10" xr:uid="{00000000-0005-0000-0000-000009000000}"/>
    <cellStyle name="Hyperlink" xfId="11" builtinId="8"/>
    <cellStyle name="Normal" xfId="0" builtinId="0"/>
    <cellStyle name="Normal 2" xfId="18" xr:uid="{9172CDA3-C271-4FE1-8CB6-94DCA3691AA0}"/>
    <cellStyle name="Percent" xfId="12" builtinId="5"/>
    <cellStyle name="Remark" xfId="13" xr:uid="{00000000-0005-0000-0000-00000D000000}"/>
    <cellStyle name="Total2" xfId="14" xr:uid="{00000000-0005-0000-0000-00000E000000}"/>
    <cellStyle name="悪い 2" xfId="15" xr:uid="{00000000-0005-0000-0000-00000F000000}"/>
    <cellStyle name="悪い 3" xfId="16" xr:uid="{00000000-0005-0000-0000-000010000000}"/>
    <cellStyle name="標準 2" xfId="17" xr:uid="{00000000-0005-0000-0000-000011000000}"/>
  </cellStyles>
  <dxfs count="199"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FFEC72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17"/>
  <sheetViews>
    <sheetView tabSelected="1" zoomScale="70" zoomScaleNormal="70" zoomScaleSheetLayoutView="40" workbookViewId="0">
      <selection activeCell="C2" sqref="C2:E2"/>
    </sheetView>
  </sheetViews>
  <sheetFormatPr defaultColWidth="11.44140625" defaultRowHeight="13.2"/>
  <cols>
    <col min="1" max="1" width="5.44140625" style="259" customWidth="1"/>
    <col min="2" max="2" width="5.6640625" style="11" customWidth="1"/>
    <col min="3" max="3" width="50.6640625" style="12" customWidth="1"/>
    <col min="4" max="4" width="20.6640625" style="12" customWidth="1"/>
    <col min="5" max="5" width="32.6640625" style="12" customWidth="1"/>
    <col min="6" max="6" width="5.6640625" style="12" customWidth="1"/>
    <col min="7" max="7" width="28.5546875" style="12" customWidth="1"/>
    <col min="8" max="8" width="10.6640625" style="79" customWidth="1"/>
    <col min="9" max="9" width="28.5546875" style="12" customWidth="1"/>
    <col min="10" max="10" width="4.6640625" style="14" customWidth="1"/>
    <col min="11" max="11" width="13" style="13" customWidth="1"/>
    <col min="12" max="12" width="47.33203125" style="12" customWidth="1"/>
    <col min="13" max="13" width="4.6640625" style="14" customWidth="1"/>
    <col min="14" max="14" width="28.5546875" style="12" customWidth="1"/>
    <col min="15" max="15" width="5.6640625" style="13" customWidth="1"/>
    <col min="16" max="16384" width="11.44140625" style="14"/>
  </cols>
  <sheetData>
    <row r="1" spans="1:17" ht="15" customHeight="1">
      <c r="A1" s="258"/>
      <c r="B1" s="215"/>
      <c r="C1" s="9"/>
      <c r="D1" s="9"/>
      <c r="E1" s="9"/>
      <c r="F1" s="9"/>
      <c r="G1" s="9"/>
      <c r="H1" s="151"/>
      <c r="I1" s="9"/>
      <c r="J1" s="20"/>
      <c r="K1" s="8"/>
      <c r="L1" s="9"/>
      <c r="M1" s="20"/>
      <c r="N1" s="9"/>
      <c r="O1" s="8"/>
      <c r="P1" s="20"/>
    </row>
    <row r="2" spans="1:17" ht="37.5" customHeight="1">
      <c r="A2" s="258"/>
      <c r="B2" s="9"/>
      <c r="C2" s="347" t="s">
        <v>841</v>
      </c>
      <c r="D2" s="347"/>
      <c r="E2" s="347"/>
      <c r="F2" s="9"/>
      <c r="G2" s="306" t="s">
        <v>842</v>
      </c>
      <c r="H2" s="151"/>
      <c r="I2" s="325"/>
      <c r="J2" s="20"/>
      <c r="K2" s="8"/>
      <c r="L2" s="181"/>
      <c r="M2" s="20"/>
      <c r="N2" s="181"/>
      <c r="O2" s="8"/>
      <c r="P2" s="8"/>
    </row>
    <row r="3" spans="1:17" ht="20.100000000000001" customHeight="1">
      <c r="A3" s="277"/>
      <c r="B3" s="59" t="s">
        <v>58</v>
      </c>
      <c r="C3" s="60"/>
      <c r="D3" s="60"/>
      <c r="E3" s="60"/>
      <c r="F3" s="60"/>
      <c r="G3" s="60"/>
      <c r="H3" s="77"/>
      <c r="I3" s="60"/>
      <c r="J3" s="60"/>
      <c r="K3" s="60"/>
      <c r="L3" s="60"/>
      <c r="M3" s="60"/>
      <c r="N3" s="60"/>
      <c r="O3" s="61"/>
      <c r="P3" s="8"/>
      <c r="Q3" s="20"/>
    </row>
    <row r="4" spans="1:17" ht="20.100000000000001" customHeight="1">
      <c r="A4" s="278"/>
      <c r="B4" s="80"/>
      <c r="C4" s="31"/>
      <c r="D4" s="31"/>
      <c r="E4" s="8"/>
      <c r="F4" s="8"/>
      <c r="G4" s="8"/>
      <c r="H4" s="29"/>
      <c r="I4" s="8"/>
      <c r="J4" s="8"/>
      <c r="K4" s="8"/>
      <c r="L4" s="8"/>
      <c r="M4" s="8"/>
      <c r="N4" s="8"/>
      <c r="O4" s="81"/>
      <c r="P4" s="8"/>
      <c r="Q4" s="20"/>
    </row>
    <row r="5" spans="1:17" ht="15" customHeight="1">
      <c r="A5" s="278"/>
      <c r="B5" s="80"/>
      <c r="C5" s="51" t="s">
        <v>250</v>
      </c>
      <c r="D5" s="52"/>
      <c r="E5" s="53"/>
      <c r="F5" s="50" t="s">
        <v>200</v>
      </c>
      <c r="G5" s="35" t="s">
        <v>149</v>
      </c>
      <c r="H5" s="30"/>
      <c r="I5" s="35" t="s">
        <v>50</v>
      </c>
      <c r="J5" s="8"/>
      <c r="K5" s="8"/>
      <c r="L5" s="8"/>
      <c r="M5" s="8"/>
      <c r="N5" s="8"/>
      <c r="O5" s="81"/>
      <c r="P5" s="8"/>
      <c r="Q5" s="20"/>
    </row>
    <row r="6" spans="1:17" ht="15" customHeight="1">
      <c r="A6" s="278"/>
      <c r="B6" s="80"/>
      <c r="C6" s="96" t="s">
        <v>375</v>
      </c>
      <c r="D6" s="97"/>
      <c r="E6" s="98"/>
      <c r="F6" s="40"/>
      <c r="G6" s="39"/>
      <c r="H6" s="30"/>
      <c r="I6" s="47"/>
      <c r="J6" s="8"/>
      <c r="K6" s="8"/>
      <c r="L6" s="8"/>
      <c r="M6" s="8"/>
      <c r="N6" s="8"/>
      <c r="O6" s="81"/>
      <c r="P6" s="8"/>
      <c r="Q6" s="20"/>
    </row>
    <row r="7" spans="1:17" ht="15" customHeight="1">
      <c r="A7" s="278"/>
      <c r="B7" s="80"/>
      <c r="C7" s="99" t="s">
        <v>83</v>
      </c>
      <c r="D7" s="100"/>
      <c r="E7" s="98"/>
      <c r="F7" s="212">
        <v>1001</v>
      </c>
      <c r="G7" s="63"/>
      <c r="H7" s="30" t="s">
        <v>81</v>
      </c>
      <c r="I7" s="276" t="str">
        <f>IF(OR(G7="&lt;select&gt;",ISBLANK(G7)),"Please select a code"," ")</f>
        <v>Please select a code</v>
      </c>
      <c r="J7" s="8"/>
      <c r="K7" s="8"/>
      <c r="L7" s="8"/>
      <c r="M7" s="8"/>
      <c r="N7" s="8"/>
      <c r="O7" s="81"/>
      <c r="P7" s="8"/>
      <c r="Q7" s="20"/>
    </row>
    <row r="8" spans="1:17" ht="15" customHeight="1">
      <c r="A8" s="278"/>
      <c r="B8" s="80"/>
      <c r="C8" s="99" t="s">
        <v>198</v>
      </c>
      <c r="D8" s="100"/>
      <c r="E8" s="98"/>
      <c r="F8" s="212">
        <v>1002</v>
      </c>
      <c r="G8" s="64"/>
      <c r="H8" s="30" t="s">
        <v>82</v>
      </c>
      <c r="I8" s="276" t="str">
        <f>IF(ISNUMBER(G8),"No numbers please",IF(ISTEXT(G8)," ","Please enter a name"))</f>
        <v>Please enter a name</v>
      </c>
      <c r="J8" s="8"/>
      <c r="K8" s="8"/>
      <c r="L8" s="8"/>
      <c r="M8" s="8"/>
      <c r="N8" s="35" t="s">
        <v>203</v>
      </c>
      <c r="O8" s="81"/>
      <c r="P8" s="8"/>
      <c r="Q8" s="8"/>
    </row>
    <row r="9" spans="1:17" ht="15" customHeight="1">
      <c r="A9" s="278"/>
      <c r="B9" s="80"/>
      <c r="C9" s="99" t="s">
        <v>280</v>
      </c>
      <c r="D9" s="100"/>
      <c r="E9" s="98"/>
      <c r="F9" s="212">
        <v>1003</v>
      </c>
      <c r="G9" s="222" t="s">
        <v>51</v>
      </c>
      <c r="H9" s="30" t="s">
        <v>84</v>
      </c>
      <c r="I9" s="276" t="str">
        <f>IF(OR(G9="&lt;select&gt;",ISBLANK(G9)),"Please select a date"," ")</f>
        <v>Please select a date</v>
      </c>
      <c r="J9" s="8"/>
      <c r="K9" s="8"/>
      <c r="L9" s="8"/>
      <c r="M9" s="8"/>
      <c r="N9" s="221"/>
      <c r="O9" s="81"/>
      <c r="P9" s="8"/>
      <c r="Q9" s="8"/>
    </row>
    <row r="10" spans="1:17" ht="15" customHeight="1">
      <c r="A10" s="278"/>
      <c r="B10" s="80"/>
      <c r="C10" s="99" t="s">
        <v>281</v>
      </c>
      <c r="D10" s="100"/>
      <c r="E10" s="98"/>
      <c r="F10" s="212">
        <v>1004</v>
      </c>
      <c r="G10" s="223" t="s">
        <v>51</v>
      </c>
      <c r="H10" s="30" t="s">
        <v>277</v>
      </c>
      <c r="I10" s="276" t="str">
        <f>IF(OR(G10="&lt;select&gt;",ISBLANK(G10)),"Please select a value"," ")</f>
        <v>Please select a value</v>
      </c>
      <c r="J10" s="8"/>
      <c r="K10" s="8"/>
      <c r="L10" s="8"/>
      <c r="M10" s="8"/>
      <c r="N10" s="221"/>
      <c r="O10" s="81"/>
      <c r="P10" s="8"/>
      <c r="Q10" s="20"/>
    </row>
    <row r="11" spans="1:17" ht="15" customHeight="1">
      <c r="A11" s="278"/>
      <c r="B11" s="80"/>
      <c r="C11" s="101" t="s">
        <v>282</v>
      </c>
      <c r="D11" s="102"/>
      <c r="E11" s="104"/>
      <c r="F11" s="212">
        <v>1005</v>
      </c>
      <c r="G11" s="275" t="str">
        <f>IF(OR(G10="&lt;select&gt;",ISBLANK(G10)),"",VLOOKUP(G10,Parameters!$E$56:$F$74,2,FALSE))</f>
        <v/>
      </c>
      <c r="H11" s="30" t="s">
        <v>278</v>
      </c>
      <c r="I11" s="48"/>
      <c r="J11" s="8"/>
      <c r="K11" s="8"/>
      <c r="L11" s="8"/>
      <c r="M11" s="8"/>
      <c r="N11" s="8"/>
      <c r="O11" s="81"/>
      <c r="P11" s="8"/>
      <c r="Q11" s="8"/>
    </row>
    <row r="12" spans="1:17" ht="15" customHeight="1">
      <c r="A12" s="278"/>
      <c r="B12" s="80"/>
      <c r="C12" s="101" t="s">
        <v>283</v>
      </c>
      <c r="D12" s="102"/>
      <c r="E12" s="103"/>
      <c r="F12" s="212">
        <v>1006</v>
      </c>
      <c r="G12" s="65"/>
      <c r="H12" s="30" t="s">
        <v>279</v>
      </c>
      <c r="I12" s="276" t="str">
        <f>IF(ISTEXT(G12),"No text please",IF(ISNUMBER(G12)," ", "Please enter a date"))</f>
        <v>Please enter a date</v>
      </c>
      <c r="J12" s="8"/>
      <c r="K12" s="8"/>
      <c r="L12" s="8"/>
      <c r="M12" s="8"/>
      <c r="N12" s="8"/>
      <c r="O12" s="81"/>
      <c r="P12" s="8"/>
      <c r="Q12" s="8"/>
    </row>
    <row r="13" spans="1:17" ht="15" customHeight="1">
      <c r="A13" s="278"/>
      <c r="B13" s="80"/>
      <c r="C13" s="96" t="s">
        <v>163</v>
      </c>
      <c r="D13" s="97"/>
      <c r="E13" s="98"/>
      <c r="F13" s="40"/>
      <c r="G13" s="39"/>
      <c r="H13" s="30"/>
      <c r="I13" s="48"/>
      <c r="J13" s="8"/>
      <c r="K13" s="8"/>
      <c r="L13" s="8"/>
      <c r="M13" s="8"/>
      <c r="N13" s="8"/>
      <c r="O13" s="81"/>
      <c r="P13" s="8"/>
      <c r="Q13" s="20"/>
    </row>
    <row r="14" spans="1:17" ht="15" customHeight="1">
      <c r="A14" s="278"/>
      <c r="B14" s="80"/>
      <c r="C14" s="99" t="s">
        <v>272</v>
      </c>
      <c r="D14" s="100"/>
      <c r="E14" s="98"/>
      <c r="F14" s="212">
        <v>1007</v>
      </c>
      <c r="G14" s="41"/>
      <c r="H14" s="30" t="s">
        <v>85</v>
      </c>
      <c r="I14" s="276" t="str">
        <f>IF(OR(G14="&lt;select&gt;",ISBLANK(G14)),"Please select a value"," ")</f>
        <v>Please select a value</v>
      </c>
      <c r="J14" s="8"/>
      <c r="K14" s="8"/>
      <c r="L14" s="8"/>
      <c r="M14" s="8"/>
      <c r="N14" s="8"/>
      <c r="O14" s="81"/>
      <c r="P14" s="8"/>
      <c r="Q14" s="20"/>
    </row>
    <row r="15" spans="1:17" ht="15" customHeight="1">
      <c r="A15" s="278"/>
      <c r="B15" s="80"/>
      <c r="C15" s="101" t="s">
        <v>273</v>
      </c>
      <c r="D15" s="102"/>
      <c r="E15" s="103"/>
      <c r="F15" s="212">
        <v>1008</v>
      </c>
      <c r="G15" s="42"/>
      <c r="H15" s="30" t="s">
        <v>86</v>
      </c>
      <c r="I15" s="276" t="str">
        <f>IF(OR(G15="&lt;select&gt;",ISBLANK(G15)),"Please select a value"," ")</f>
        <v>Please select a value</v>
      </c>
      <c r="J15" s="8"/>
      <c r="K15" s="8"/>
      <c r="L15" s="35" t="s">
        <v>202</v>
      </c>
      <c r="M15" s="8"/>
      <c r="N15" s="35" t="s">
        <v>203</v>
      </c>
      <c r="O15" s="81"/>
      <c r="P15" s="8"/>
      <c r="Q15" s="20"/>
    </row>
    <row r="16" spans="1:17" ht="15" customHeight="1">
      <c r="A16" s="278"/>
      <c r="B16" s="80"/>
      <c r="C16" s="101" t="s">
        <v>274</v>
      </c>
      <c r="D16" s="102"/>
      <c r="E16" s="103"/>
      <c r="F16" s="212">
        <v>1009</v>
      </c>
      <c r="G16" s="150"/>
      <c r="H16" s="30" t="s">
        <v>87</v>
      </c>
      <c r="I16" s="276" t="str">
        <f>IF(ISTEXT(G16),"No text please",IF(ISNUMBER(G16)," ", "Please enter a date"))</f>
        <v>Please enter a date</v>
      </c>
      <c r="J16" s="8"/>
      <c r="K16" s="8"/>
      <c r="L16" s="220"/>
      <c r="M16" s="8"/>
      <c r="N16" s="221"/>
      <c r="O16" s="81"/>
      <c r="P16" s="8"/>
      <c r="Q16" s="20"/>
    </row>
    <row r="17" spans="1:17" ht="15" customHeight="1">
      <c r="A17" s="278"/>
      <c r="B17" s="80"/>
      <c r="C17" s="101" t="s">
        <v>275</v>
      </c>
      <c r="D17" s="102"/>
      <c r="E17" s="103"/>
      <c r="F17" s="212">
        <v>1010</v>
      </c>
      <c r="G17" s="42"/>
      <c r="H17" s="30" t="s">
        <v>88</v>
      </c>
      <c r="I17" s="276" t="str">
        <f>IF(ISNUMBER(G17),"No numbers please",IF(ISTEXT(G17)," ","Please enter a value"))</f>
        <v>Please enter a value</v>
      </c>
      <c r="J17" s="8"/>
      <c r="K17" s="8"/>
      <c r="L17" s="220"/>
      <c r="M17" s="8"/>
      <c r="N17" s="221"/>
      <c r="O17" s="81"/>
      <c r="P17" s="8"/>
      <c r="Q17" s="20"/>
    </row>
    <row r="18" spans="1:17" ht="15" customHeight="1">
      <c r="A18" s="278"/>
      <c r="B18" s="80"/>
      <c r="C18" s="101" t="s">
        <v>276</v>
      </c>
      <c r="D18" s="102"/>
      <c r="E18" s="103"/>
      <c r="F18" s="212">
        <v>1011</v>
      </c>
      <c r="G18" s="327"/>
      <c r="H18" s="30" t="s">
        <v>89</v>
      </c>
      <c r="I18" s="276" t="str">
        <f>IF(ISNUMBER(G18),"No numbers please",IF(ISTEXT(G18)," ","Please enter a value"))</f>
        <v>Please enter a value</v>
      </c>
      <c r="J18" s="8"/>
      <c r="K18" s="8"/>
      <c r="L18" s="220"/>
      <c r="M18" s="8"/>
      <c r="N18" s="221"/>
      <c r="O18" s="81"/>
      <c r="P18" s="8"/>
      <c r="Q18" s="20"/>
    </row>
    <row r="19" spans="1:17" ht="15" customHeight="1">
      <c r="A19" s="278"/>
      <c r="B19" s="80"/>
      <c r="C19" s="101" t="s">
        <v>452</v>
      </c>
      <c r="D19" s="102"/>
      <c r="E19" s="103"/>
      <c r="F19" s="45">
        <v>2015</v>
      </c>
      <c r="G19" s="42"/>
      <c r="H19" s="248" t="s">
        <v>453</v>
      </c>
      <c r="I19" s="276" t="str">
        <f>IF(ISBLANK(G19),"Please enter a value"," ")</f>
        <v>Please enter a value</v>
      </c>
      <c r="J19" s="8"/>
      <c r="K19" s="8"/>
      <c r="L19" s="220"/>
      <c r="M19" s="8"/>
      <c r="N19" s="221"/>
      <c r="O19" s="81"/>
      <c r="P19" s="8"/>
      <c r="Q19" s="20"/>
    </row>
    <row r="20" spans="1:17" ht="20.100000000000001" customHeight="1">
      <c r="A20" s="278"/>
      <c r="B20" s="182"/>
      <c r="C20" s="183"/>
      <c r="D20" s="183"/>
      <c r="E20" s="111"/>
      <c r="F20" s="184"/>
      <c r="G20" s="111"/>
      <c r="H20" s="185"/>
      <c r="I20" s="111"/>
      <c r="J20" s="111"/>
      <c r="K20" s="111"/>
      <c r="L20" s="111"/>
      <c r="M20" s="111"/>
      <c r="N20" s="111"/>
      <c r="O20" s="186"/>
      <c r="P20" s="8"/>
      <c r="Q20" s="20"/>
    </row>
    <row r="21" spans="1:17" ht="20.100000000000001" customHeight="1">
      <c r="A21" s="278"/>
      <c r="B21" s="59" t="s">
        <v>63</v>
      </c>
      <c r="C21" s="60"/>
      <c r="D21" s="60"/>
      <c r="E21" s="60"/>
      <c r="F21" s="60"/>
      <c r="G21" s="60"/>
      <c r="H21" s="77"/>
      <c r="I21" s="60"/>
      <c r="J21" s="60"/>
      <c r="K21" s="60"/>
      <c r="L21" s="60"/>
      <c r="M21" s="60"/>
      <c r="N21" s="60"/>
      <c r="O21" s="61"/>
      <c r="P21" s="8"/>
      <c r="Q21" s="20"/>
    </row>
    <row r="22" spans="1:17" ht="20.100000000000001" customHeight="1">
      <c r="A22" s="278"/>
      <c r="B22" s="187"/>
      <c r="C22" s="188"/>
      <c r="D22" s="188"/>
      <c r="E22" s="189"/>
      <c r="F22" s="190"/>
      <c r="G22" s="189"/>
      <c r="H22" s="191"/>
      <c r="I22" s="189"/>
      <c r="J22" s="189"/>
      <c r="K22" s="189"/>
      <c r="L22" s="189"/>
      <c r="M22" s="189"/>
      <c r="N22" s="189"/>
      <c r="O22" s="192"/>
      <c r="P22" s="8"/>
      <c r="Q22" s="20"/>
    </row>
    <row r="23" spans="1:17" ht="29.4" customHeight="1">
      <c r="A23" s="278"/>
      <c r="B23" s="80"/>
      <c r="C23" s="51" t="s">
        <v>251</v>
      </c>
      <c r="D23" s="52"/>
      <c r="E23" s="53"/>
      <c r="F23" s="50" t="s">
        <v>200</v>
      </c>
      <c r="G23" s="224" t="str">
        <f>IF(OR($G$10="&lt;select&gt;",ISBLANK($G$10)),"Amount","Amount in "&amp;VLOOKUP($G$14,Parameters!$E$76:$F$79,2,FALSE)&amp;$G$10)</f>
        <v>Amount</v>
      </c>
      <c r="H23" s="30"/>
      <c r="I23" s="35" t="s">
        <v>50</v>
      </c>
      <c r="J23" s="8"/>
      <c r="K23" s="35" t="s">
        <v>176</v>
      </c>
      <c r="L23" s="35" t="str">
        <f>L15</f>
        <v>Comments</v>
      </c>
      <c r="M23" s="8"/>
      <c r="N23" s="35" t="str">
        <f>N15</f>
        <v>Supervisor Comments</v>
      </c>
      <c r="O23" s="81"/>
      <c r="P23" s="8"/>
      <c r="Q23" s="20"/>
    </row>
    <row r="24" spans="1:17" ht="15" customHeight="1">
      <c r="A24" s="279"/>
      <c r="B24" s="84"/>
      <c r="C24" s="54" t="s">
        <v>298</v>
      </c>
      <c r="D24" s="55"/>
      <c r="E24" s="56"/>
      <c r="F24" s="40"/>
      <c r="G24" s="39"/>
      <c r="H24" s="30"/>
      <c r="I24" s="39"/>
      <c r="J24" s="8"/>
      <c r="K24" s="39"/>
      <c r="L24" s="39"/>
      <c r="M24" s="8"/>
      <c r="N24" s="39"/>
      <c r="O24" s="81"/>
      <c r="P24" s="8"/>
      <c r="Q24" s="20"/>
    </row>
    <row r="25" spans="1:17" ht="15" customHeight="1">
      <c r="A25" s="279"/>
      <c r="B25" s="82"/>
      <c r="C25" s="213" t="s">
        <v>301</v>
      </c>
      <c r="D25" s="55"/>
      <c r="E25" s="56"/>
      <c r="F25" s="49">
        <v>1012</v>
      </c>
      <c r="G25" s="43"/>
      <c r="H25" s="30" t="s">
        <v>308</v>
      </c>
      <c r="I25" s="276" t="str">
        <f>IF(ISTEXT(G25),"No text please",IF(ISBLANK(G25),"Please enter a value",IF(AND(G25=0,ISERROR(FIND("zero",K25))),"Please confirm zero",IF(AND(G25&lt;&gt;0,K25="Confirmed zero"),"Value not zero"," "))))</f>
        <v>Please enter a value</v>
      </c>
      <c r="J25" s="8"/>
      <c r="K25" s="38"/>
      <c r="L25" s="220"/>
      <c r="M25" s="8"/>
      <c r="N25" s="221"/>
      <c r="O25" s="81"/>
      <c r="P25" s="8"/>
      <c r="Q25" s="20"/>
    </row>
    <row r="26" spans="1:17" ht="15" customHeight="1">
      <c r="A26" s="279"/>
      <c r="B26" s="82"/>
      <c r="C26" s="245" t="s">
        <v>776</v>
      </c>
      <c r="D26" s="55"/>
      <c r="E26" s="56"/>
      <c r="F26" s="45">
        <v>1201</v>
      </c>
      <c r="G26" s="44"/>
      <c r="H26" s="30" t="s">
        <v>307</v>
      </c>
      <c r="I26" s="276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8"/>
      <c r="K26" s="38"/>
      <c r="L26" s="220"/>
      <c r="M26" s="8"/>
      <c r="N26" s="221"/>
      <c r="O26" s="81"/>
      <c r="P26" s="20"/>
      <c r="Q26" s="20"/>
    </row>
    <row r="27" spans="1:17" ht="15" customHeight="1">
      <c r="A27" s="279"/>
      <c r="B27" s="82"/>
      <c r="C27" s="213" t="s">
        <v>302</v>
      </c>
      <c r="D27" s="55"/>
      <c r="E27" s="56"/>
      <c r="F27" s="49">
        <v>1018</v>
      </c>
      <c r="G27" s="250"/>
      <c r="H27" s="30" t="s">
        <v>309</v>
      </c>
      <c r="I27" s="276" t="str">
        <f>IF(ISTEXT(G27),"No text please",IF(G27&lt;0,"No negatives please",IF(ISBLANK(G27),"Please enter a value",IF(AND(G27=0,ISERROR(FIND("zero",K27))),"Please confirm zero",IF(AND(G27&lt;&gt;0,K27="Confirmed zero"),"Value not zero"," ")))))</f>
        <v>Please enter a value</v>
      </c>
      <c r="J27" s="8"/>
      <c r="K27" s="38"/>
      <c r="L27" s="220"/>
      <c r="M27" s="8"/>
      <c r="N27" s="221"/>
      <c r="O27" s="81"/>
      <c r="P27" s="8"/>
      <c r="Q27" s="20"/>
    </row>
    <row r="28" spans="1:17" ht="15" customHeight="1">
      <c r="A28" s="279"/>
      <c r="B28" s="84"/>
      <c r="C28" s="54" t="s">
        <v>299</v>
      </c>
      <c r="D28" s="55"/>
      <c r="E28" s="56"/>
      <c r="F28" s="40"/>
      <c r="G28" s="39"/>
      <c r="H28" s="30"/>
      <c r="I28" s="39"/>
      <c r="J28" s="8"/>
      <c r="K28" s="39"/>
      <c r="L28" s="39"/>
      <c r="M28" s="8"/>
      <c r="N28" s="39"/>
      <c r="O28" s="81"/>
      <c r="P28" s="8"/>
      <c r="Q28" s="20"/>
    </row>
    <row r="29" spans="1:17" ht="15" customHeight="1">
      <c r="A29" s="279"/>
      <c r="B29" s="82"/>
      <c r="C29" s="213" t="s">
        <v>305</v>
      </c>
      <c r="D29" s="55"/>
      <c r="E29" s="56"/>
      <c r="F29" s="212">
        <v>1013</v>
      </c>
      <c r="G29" s="44"/>
      <c r="H29" s="30" t="s">
        <v>310</v>
      </c>
      <c r="I29" s="276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8"/>
      <c r="K29" s="38"/>
      <c r="L29" s="220"/>
      <c r="M29" s="8"/>
      <c r="N29" s="221"/>
      <c r="O29" s="81"/>
      <c r="P29" s="8"/>
      <c r="Q29" s="20"/>
    </row>
    <row r="30" spans="1:17" ht="15" customHeight="1">
      <c r="A30" s="279"/>
      <c r="B30" s="82"/>
      <c r="C30" s="213" t="s">
        <v>306</v>
      </c>
      <c r="D30" s="55"/>
      <c r="E30" s="57"/>
      <c r="F30" s="212">
        <v>1014</v>
      </c>
      <c r="G30" s="219"/>
      <c r="H30" s="30" t="s">
        <v>311</v>
      </c>
      <c r="I30" s="276" t="str">
        <f>IF(ISTEXT(G30),"No text please",IF(G30&lt;0,"No negatives please",IF(ISBLANK(G30),"Please enter a value",IF(AND(G30=0,ISERROR(FIND("zero",K30))),"Please confirm zero",IF(AND(G30&lt;&gt;0,K30="Confirmed zero"),"Value not zero"," ")))))</f>
        <v>Please enter a value</v>
      </c>
      <c r="J30" s="8"/>
      <c r="K30" s="38"/>
      <c r="L30" s="220"/>
      <c r="M30" s="8"/>
      <c r="N30" s="221"/>
      <c r="O30" s="81"/>
      <c r="P30" s="8"/>
      <c r="Q30" s="20"/>
    </row>
    <row r="31" spans="1:17" ht="15" customHeight="1">
      <c r="A31" s="279"/>
      <c r="B31" s="82"/>
      <c r="C31" s="54" t="s">
        <v>300</v>
      </c>
      <c r="D31" s="55"/>
      <c r="E31" s="57"/>
      <c r="F31" s="49">
        <v>1015</v>
      </c>
      <c r="G31" s="219"/>
      <c r="H31" s="30" t="s">
        <v>69</v>
      </c>
      <c r="I31" s="276" t="str">
        <f>IF(ISTEXT(G31),"No text please",IF(G31&lt;0,"No negatives please",IF(ISBLANK(G31),"Please enter a value",IF(AND(G31=0,ISERROR(FIND("zero",K31))),"Please confirm zero",IF(AND(G31&lt;&gt;0,K31="Confirmed zero"),"Value not zero"," ")))))</f>
        <v>Please enter a value</v>
      </c>
      <c r="J31" s="8"/>
      <c r="K31" s="38"/>
      <c r="L31" s="220"/>
      <c r="M31" s="8"/>
      <c r="N31" s="221"/>
      <c r="O31" s="81"/>
      <c r="P31" s="8"/>
      <c r="Q31" s="20"/>
    </row>
    <row r="32" spans="1:17" ht="15" customHeight="1">
      <c r="A32" s="279"/>
      <c r="B32" s="84"/>
      <c r="C32" s="54" t="s">
        <v>303</v>
      </c>
      <c r="D32" s="55"/>
      <c r="E32" s="56"/>
      <c r="F32" s="40"/>
      <c r="G32" s="39"/>
      <c r="H32" s="30"/>
      <c r="I32" s="39"/>
      <c r="J32" s="8"/>
      <c r="K32" s="39"/>
      <c r="L32" s="39"/>
      <c r="M32" s="8"/>
      <c r="N32" s="39"/>
      <c r="O32" s="81"/>
      <c r="P32" s="8"/>
      <c r="Q32" s="20"/>
    </row>
    <row r="33" spans="1:17" ht="15" customHeight="1">
      <c r="A33" s="279"/>
      <c r="B33" s="82"/>
      <c r="C33" s="245" t="s">
        <v>777</v>
      </c>
      <c r="D33" s="55"/>
      <c r="E33" s="56"/>
      <c r="F33" s="45">
        <v>1019</v>
      </c>
      <c r="G33" s="44"/>
      <c r="H33" s="28" t="s">
        <v>110</v>
      </c>
      <c r="I33" s="276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8"/>
      <c r="K33" s="38"/>
      <c r="L33" s="220"/>
      <c r="M33" s="8"/>
      <c r="N33" s="221"/>
      <c r="O33" s="81"/>
      <c r="P33" s="8"/>
      <c r="Q33" s="20"/>
    </row>
    <row r="34" spans="1:17" ht="15" customHeight="1">
      <c r="A34" s="279"/>
      <c r="B34" s="82"/>
      <c r="C34" s="245" t="s">
        <v>304</v>
      </c>
      <c r="D34" s="55"/>
      <c r="E34" s="57"/>
      <c r="F34" s="45">
        <v>1022</v>
      </c>
      <c r="G34" s="219"/>
      <c r="H34" s="28" t="s">
        <v>312</v>
      </c>
      <c r="I34" s="276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8"/>
      <c r="K34" s="38"/>
      <c r="L34" s="220"/>
      <c r="M34" s="8"/>
      <c r="N34" s="221"/>
      <c r="O34" s="81"/>
      <c r="P34" s="8"/>
      <c r="Q34" s="20"/>
    </row>
    <row r="35" spans="1:17" ht="15" customHeight="1">
      <c r="A35" s="279"/>
      <c r="B35" s="82"/>
      <c r="C35" s="245" t="s">
        <v>652</v>
      </c>
      <c r="D35" s="335"/>
      <c r="E35" s="336"/>
      <c r="F35" s="45">
        <v>2300</v>
      </c>
      <c r="G35" s="219"/>
      <c r="H35" s="28" t="s">
        <v>313</v>
      </c>
      <c r="I35" s="276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8"/>
      <c r="K35" s="38"/>
      <c r="L35" s="220"/>
      <c r="M35" s="8"/>
      <c r="N35" s="221"/>
      <c r="O35" s="81"/>
      <c r="P35" s="8"/>
      <c r="Q35" s="20"/>
    </row>
    <row r="36" spans="1:17" ht="15" customHeight="1">
      <c r="A36" s="279"/>
      <c r="B36" s="82"/>
      <c r="C36" s="245" t="s">
        <v>784</v>
      </c>
      <c r="D36" s="55"/>
      <c r="E36" s="57"/>
      <c r="F36" s="45">
        <v>1023</v>
      </c>
      <c r="G36" s="219"/>
      <c r="H36" s="28" t="s">
        <v>314</v>
      </c>
      <c r="I36" s="276" t="str">
        <f>IF(ISTEXT(G36),"No text please",IF(G36&lt;0,"No negatives please",IF(ISBLANK(G36),"Please enter a value",IF(AND(G36=0,ISERROR(FIND("zero",K36))),"Please confirm zero",IF(AND(G36&lt;&gt;0,K36="Confirmed zero"),"Value not zero"," ")))))</f>
        <v>Please enter a value</v>
      </c>
      <c r="J36" s="8"/>
      <c r="K36" s="38"/>
      <c r="L36" s="220"/>
      <c r="M36" s="8"/>
      <c r="N36" s="221"/>
      <c r="O36" s="81"/>
      <c r="P36" s="8"/>
      <c r="Q36" s="20"/>
    </row>
    <row r="37" spans="1:17" ht="15" customHeight="1">
      <c r="A37" s="279"/>
      <c r="B37" s="82"/>
      <c r="C37" s="245" t="s">
        <v>785</v>
      </c>
      <c r="D37" s="55"/>
      <c r="E37" s="57"/>
      <c r="F37" s="341">
        <v>1024</v>
      </c>
      <c r="G37" s="219"/>
      <c r="H37" s="28" t="s">
        <v>653</v>
      </c>
      <c r="I37" s="276" t="str">
        <f>IF(ISTEXT(G37),"No text please",IF(G37&lt;0,"No negatives please",IF(ISBLANK(G37),"Please enter a value",IF(AND(G37=0,ISERROR(FIND("zero",K37))),"Please confirm zero",IF(AND(G37&lt;&gt;0,K37="Confirmed zero"),"Value not zero"," ")))))</f>
        <v>Please enter a value</v>
      </c>
      <c r="J37" s="8"/>
      <c r="K37" s="38"/>
      <c r="L37" s="220"/>
      <c r="M37" s="8"/>
      <c r="N37" s="221"/>
      <c r="O37" s="81"/>
      <c r="P37" s="8"/>
      <c r="Q37" s="20"/>
    </row>
    <row r="38" spans="1:17" ht="15" customHeight="1">
      <c r="A38" s="279"/>
      <c r="B38" s="83"/>
      <c r="C38" s="54" t="s">
        <v>315</v>
      </c>
      <c r="D38" s="55"/>
      <c r="E38" s="56"/>
      <c r="F38" s="45">
        <v>1031</v>
      </c>
      <c r="G38" s="219"/>
      <c r="H38" s="28" t="s">
        <v>70</v>
      </c>
      <c r="I38" s="276" t="str">
        <f>IF(ISTEXT(G38),"No text please",IF(ISBLANK(G38),"Please enter a value",IF(AND(G38=0,ISERROR(FIND("zero",K38))),"Please confirm zero",IF(AND(G38&lt;&gt;0,K38="Confirmed zero"),"Value not zero"," "))))</f>
        <v>Please enter a value</v>
      </c>
      <c r="J38" s="8"/>
      <c r="K38" s="38"/>
      <c r="L38" s="220"/>
      <c r="M38" s="8"/>
      <c r="N38" s="221"/>
      <c r="O38" s="81"/>
      <c r="P38" s="8"/>
      <c r="Q38" s="20"/>
    </row>
    <row r="39" spans="1:17" s="17" customFormat="1" ht="15" customHeight="1">
      <c r="A39" s="279"/>
      <c r="B39" s="84"/>
      <c r="C39" s="348" t="s">
        <v>778</v>
      </c>
      <c r="D39" s="348"/>
      <c r="E39" s="348"/>
      <c r="F39" s="40"/>
      <c r="G39" s="39"/>
      <c r="H39" s="30"/>
      <c r="I39" s="8"/>
      <c r="J39" s="152"/>
      <c r="K39" s="8"/>
      <c r="L39" s="8"/>
      <c r="M39" s="152"/>
      <c r="N39" s="8"/>
      <c r="O39" s="85"/>
      <c r="P39" s="8"/>
      <c r="Q39" s="32"/>
    </row>
    <row r="40" spans="1:17" ht="15" customHeight="1">
      <c r="A40" s="279"/>
      <c r="B40" s="86"/>
      <c r="C40" s="348"/>
      <c r="D40" s="348"/>
      <c r="E40" s="348"/>
      <c r="F40" s="212">
        <v>1103</v>
      </c>
      <c r="G40" s="46" t="str">
        <f>IF(COUNTIF(I25:I27,"&lt;&gt; ")+COUNTIF(I29:I31,"&lt;&gt; ")+COUNTIF(I33:I38,"&lt;&gt; ")=0,SUM(G25:G27,G29:G31,0.1*G33,0.2*G34,0.4*G35,0.5*G36,G37),"")</f>
        <v/>
      </c>
      <c r="H40" s="28" t="s">
        <v>169</v>
      </c>
      <c r="I40" s="8"/>
      <c r="J40" s="8"/>
      <c r="K40" s="8"/>
      <c r="L40" s="8"/>
      <c r="M40" s="8"/>
      <c r="N40" s="8"/>
      <c r="O40" s="81"/>
      <c r="P40" s="8"/>
      <c r="Q40" s="20"/>
    </row>
    <row r="41" spans="1:17" ht="15" customHeight="1">
      <c r="A41" s="279"/>
      <c r="B41" s="82"/>
      <c r="C41" s="244" t="s">
        <v>559</v>
      </c>
      <c r="D41" s="286"/>
      <c r="E41" s="287"/>
      <c r="F41" s="40"/>
      <c r="G41" s="39"/>
      <c r="H41" s="248"/>
      <c r="I41" s="39"/>
      <c r="J41" s="8"/>
      <c r="K41" s="39"/>
      <c r="L41" s="39"/>
      <c r="M41" s="32"/>
      <c r="N41" s="39"/>
      <c r="O41" s="81"/>
      <c r="P41" s="20"/>
      <c r="Q41" s="20"/>
    </row>
    <row r="42" spans="1:17" ht="15" customHeight="1">
      <c r="A42" s="279"/>
      <c r="B42" s="82"/>
      <c r="C42" s="245" t="s">
        <v>615</v>
      </c>
      <c r="D42" s="286"/>
      <c r="E42" s="287"/>
      <c r="F42" s="45">
        <v>1701</v>
      </c>
      <c r="G42" s="219"/>
      <c r="H42" s="248" t="s">
        <v>111</v>
      </c>
      <c r="I42" s="276" t="str">
        <f>IF(ISTEXT(G42),"No text please",IF(G42&lt;0,"No negatives please",IF(ISBLANK(G42),"Please enter a value",IF(AND(G42=0,ISERROR(FIND("zero",K42))),"Please confirm zero",IF(AND(G42&lt;&gt;0,K42="Confirmed zero"),"Value not zero"," ")))))</f>
        <v>Please enter a value</v>
      </c>
      <c r="J42" s="8"/>
      <c r="K42" s="38"/>
      <c r="L42" s="220"/>
      <c r="M42" s="8"/>
      <c r="N42" s="293"/>
      <c r="O42" s="81"/>
      <c r="P42" s="20"/>
      <c r="Q42" s="20"/>
    </row>
    <row r="43" spans="1:17" ht="15" customHeight="1">
      <c r="A43" s="279"/>
      <c r="B43" s="82"/>
      <c r="C43" s="245" t="s">
        <v>616</v>
      </c>
      <c r="D43" s="286"/>
      <c r="E43" s="287"/>
      <c r="F43" s="45">
        <v>1205</v>
      </c>
      <c r="G43" s="250"/>
      <c r="H43" s="248" t="s">
        <v>112</v>
      </c>
      <c r="I43" s="276" t="str">
        <f>IF(ISTEXT(G43),"No text please",IF(G43&lt;0,"No negatives please",IF(ISBLANK(G43),"Please enter a value",IF(AND(G43=0,ISERROR(FIND("zero",K43))),"Please confirm zero",IF(AND(G43&lt;&gt;0,K43="Confirmed zero"),"Value not zero"," ")))))</f>
        <v>Please enter a value</v>
      </c>
      <c r="J43" s="8"/>
      <c r="K43" s="38"/>
      <c r="L43" s="220"/>
      <c r="M43" s="8"/>
      <c r="N43" s="221"/>
      <c r="O43" s="81"/>
      <c r="P43" s="20"/>
      <c r="Q43" s="20"/>
    </row>
    <row r="44" spans="1:17" ht="15" customHeight="1">
      <c r="A44" s="279"/>
      <c r="B44" s="82"/>
      <c r="C44" s="245" t="s">
        <v>462</v>
      </c>
      <c r="D44" s="286"/>
      <c r="E44" s="287"/>
      <c r="F44" s="45">
        <v>1208</v>
      </c>
      <c r="G44" s="219"/>
      <c r="H44" s="248" t="s">
        <v>465</v>
      </c>
      <c r="I44" s="276" t="str">
        <f>IF(ISTEXT(G44),"No text please",IF(G44&lt;0,"No negatives please",IF(ISBLANK(G44),"Please enter a value",IF(AND(G44=0,ISERROR(FIND("zero",K44))),"Please confirm zero",IF(AND(G44&lt;&gt;0,K44="Confirmed zero"),"Value not zero"," ")))))</f>
        <v>Please enter a value</v>
      </c>
      <c r="J44" s="8"/>
      <c r="K44" s="38"/>
      <c r="L44" s="220"/>
      <c r="M44" s="8"/>
      <c r="N44" s="221"/>
      <c r="O44" s="81"/>
      <c r="P44" s="20"/>
      <c r="Q44" s="20"/>
    </row>
    <row r="45" spans="1:17" ht="15" customHeight="1">
      <c r="A45" s="279"/>
      <c r="B45" s="82"/>
      <c r="C45" s="244" t="s">
        <v>617</v>
      </c>
      <c r="D45" s="286"/>
      <c r="E45" s="287"/>
      <c r="F45" s="45">
        <v>2101</v>
      </c>
      <c r="G45" s="219"/>
      <c r="H45" s="248" t="s">
        <v>466</v>
      </c>
      <c r="I45" s="276" t="str">
        <f>IF(ISTEXT(G45),"No text please",IF(G45&lt;0,"No negatives please",IF(ISBLANK(G45),"Please enter a value",IF(AND(G45=0,ISERROR(FIND("zero",K45))),"Please confirm zero",IF(AND(G45&lt;&gt;0,K45="Confirmed zero"),"Value not zero",IF(G45&gt;G40,"2.h.&gt; 2.f."," "))))))</f>
        <v>Please enter a value</v>
      </c>
      <c r="J45" s="8"/>
      <c r="K45" s="38"/>
      <c r="L45" s="220"/>
      <c r="M45" s="8"/>
      <c r="N45" s="221"/>
      <c r="O45" s="81"/>
      <c r="P45" s="20"/>
      <c r="Q45" s="20"/>
    </row>
    <row r="46" spans="1:17" s="17" customFormat="1" ht="15" customHeight="1">
      <c r="A46" s="279"/>
      <c r="B46" s="84"/>
      <c r="C46" s="346" t="s">
        <v>620</v>
      </c>
      <c r="D46" s="346"/>
      <c r="E46" s="346"/>
      <c r="F46" s="40"/>
      <c r="G46" s="39"/>
      <c r="H46" s="30"/>
      <c r="I46" s="8"/>
      <c r="J46" s="152"/>
      <c r="K46" s="8"/>
      <c r="L46" s="8"/>
      <c r="M46" s="152"/>
      <c r="N46" s="8"/>
      <c r="O46" s="85"/>
      <c r="P46" s="8"/>
      <c r="Q46" s="32"/>
    </row>
    <row r="47" spans="1:17" ht="15" customHeight="1">
      <c r="A47" s="279"/>
      <c r="B47" s="82"/>
      <c r="C47" s="346" t="s">
        <v>463</v>
      </c>
      <c r="D47" s="346"/>
      <c r="E47" s="346"/>
      <c r="F47" s="45">
        <v>1117</v>
      </c>
      <c r="G47" s="46" t="str">
        <f>IF(COUNTIF(I25:I27,"&lt;&gt; ")+COUNTIF(I29:I31,"&lt;&gt; ")+COUNTIF(I33:I38,"&lt;&gt; ")+COUNTIF(I42:I45,"&lt;&gt; ")=0,SUM(G40,G42:G43)-G44-G45,"")</f>
        <v/>
      </c>
      <c r="H47" s="248" t="s">
        <v>467</v>
      </c>
      <c r="I47" s="8"/>
      <c r="J47" s="8"/>
      <c r="K47" s="8"/>
      <c r="L47" s="8"/>
      <c r="M47" s="8"/>
      <c r="N47" s="8"/>
      <c r="O47" s="81"/>
      <c r="P47" s="20"/>
      <c r="Q47" s="20"/>
    </row>
    <row r="48" spans="1:17" ht="20.100000000000001" customHeight="1">
      <c r="A48" s="279"/>
      <c r="B48" s="193"/>
      <c r="C48" s="110"/>
      <c r="D48" s="110"/>
      <c r="E48" s="109"/>
      <c r="F48" s="194"/>
      <c r="G48" s="195"/>
      <c r="H48" s="196"/>
      <c r="I48" s="111"/>
      <c r="J48" s="111"/>
      <c r="K48" s="197"/>
      <c r="L48" s="111"/>
      <c r="M48" s="111"/>
      <c r="N48" s="111"/>
      <c r="O48" s="186"/>
      <c r="P48" s="8"/>
      <c r="Q48" s="20"/>
    </row>
    <row r="49" spans="1:17" ht="20.100000000000001" customHeight="1">
      <c r="A49" s="279"/>
      <c r="B49" s="59" t="s">
        <v>109</v>
      </c>
      <c r="C49" s="60"/>
      <c r="D49" s="60"/>
      <c r="E49" s="60"/>
      <c r="F49" s="60"/>
      <c r="G49" s="60"/>
      <c r="H49" s="77"/>
      <c r="I49" s="60"/>
      <c r="J49" s="60"/>
      <c r="K49" s="60"/>
      <c r="L49" s="60"/>
      <c r="M49" s="60"/>
      <c r="N49" s="60"/>
      <c r="O49" s="61"/>
      <c r="P49" s="8"/>
      <c r="Q49" s="20"/>
    </row>
    <row r="50" spans="1:17" ht="20.100000000000001" customHeight="1">
      <c r="A50" s="279"/>
      <c r="B50" s="198"/>
      <c r="C50" s="199"/>
      <c r="D50" s="199"/>
      <c r="E50" s="200"/>
      <c r="F50" s="201"/>
      <c r="G50" s="202"/>
      <c r="H50" s="203"/>
      <c r="I50" s="202"/>
      <c r="J50" s="189"/>
      <c r="K50" s="204"/>
      <c r="L50" s="202"/>
      <c r="M50" s="189"/>
      <c r="N50" s="202"/>
      <c r="O50" s="192"/>
      <c r="P50" s="8"/>
      <c r="Q50" s="20"/>
    </row>
    <row r="51" spans="1:17" ht="15" customHeight="1">
      <c r="A51" s="279"/>
      <c r="B51" s="80"/>
      <c r="C51" s="51" t="s">
        <v>252</v>
      </c>
      <c r="D51" s="52"/>
      <c r="E51" s="53"/>
      <c r="F51" s="50" t="s">
        <v>200</v>
      </c>
      <c r="G51" s="224" t="str">
        <f>G$23</f>
        <v>Amount</v>
      </c>
      <c r="H51" s="30"/>
      <c r="I51" s="35" t="str">
        <f>I$23</f>
        <v>Checks</v>
      </c>
      <c r="J51" s="8"/>
      <c r="K51" s="35" t="str">
        <f>K$23</f>
        <v>Remarks</v>
      </c>
      <c r="L51" s="35" t="str">
        <f>L$23</f>
        <v>Comments</v>
      </c>
      <c r="M51" s="8"/>
      <c r="N51" s="35" t="str">
        <f>N$23</f>
        <v>Supervisor Comments</v>
      </c>
      <c r="O51" s="81"/>
      <c r="P51" s="8"/>
      <c r="Q51" s="20"/>
    </row>
    <row r="52" spans="1:17" ht="15" customHeight="1">
      <c r="A52" s="279"/>
      <c r="B52" s="82"/>
      <c r="C52" s="244" t="s">
        <v>265</v>
      </c>
      <c r="D52" s="246"/>
      <c r="E52" s="56"/>
      <c r="F52" s="45">
        <v>1216</v>
      </c>
      <c r="G52" s="219"/>
      <c r="H52" s="248" t="s">
        <v>71</v>
      </c>
      <c r="I52" s="276" t="str">
        <f>IF(ISTEXT(G52),"No text please",IF(G52&lt;0,"No negatives please",IF(ISBLANK(G52),"Please enter a value",IF(AND(G52=0,ISERROR(FIND("zero",K52))),"Please confirm zero",IF(AND(G52&lt;&gt;0,K52="Confirmed zero"),"Value not zero"," ")))))</f>
        <v>Please enter a value</v>
      </c>
      <c r="J52" s="8"/>
      <c r="K52" s="38"/>
      <c r="L52" s="220"/>
      <c r="M52" s="8"/>
      <c r="N52" s="221"/>
      <c r="O52" s="81"/>
      <c r="P52" s="20"/>
      <c r="Q52" s="20"/>
    </row>
    <row r="53" spans="1:17" s="17" customFormat="1" ht="15" customHeight="1">
      <c r="A53" s="279"/>
      <c r="B53" s="84"/>
      <c r="C53" s="245" t="s">
        <v>174</v>
      </c>
      <c r="D53" s="58"/>
      <c r="E53" s="56"/>
      <c r="F53" s="45">
        <v>2102</v>
      </c>
      <c r="G53" s="44"/>
      <c r="H53" s="30" t="s">
        <v>175</v>
      </c>
      <c r="I53" s="276" t="str">
        <f>IF(ISTEXT(G53),"No text please",IF(G53&lt;0,"No negatives please",IF(ISBLANK(G53),"Please enter a value",IF(AND(G53=0,ISERROR(FIND("zero",K53))),"Please confirm zero",IF(AND(G53&lt;&gt;0,K53="Confirmed zero"),"Value not zero",IF(G52&lt;G53,"&gt; 3.a."," "))))))</f>
        <v>Please enter a value</v>
      </c>
      <c r="J53" s="152"/>
      <c r="K53" s="38"/>
      <c r="L53" s="220"/>
      <c r="M53" s="152"/>
      <c r="N53" s="221"/>
      <c r="O53" s="85"/>
      <c r="P53" s="8"/>
      <c r="Q53" s="32"/>
    </row>
    <row r="54" spans="1:17" ht="15" customHeight="1">
      <c r="A54" s="279"/>
      <c r="B54" s="82"/>
      <c r="C54" s="244" t="s">
        <v>264</v>
      </c>
      <c r="D54" s="246"/>
      <c r="E54" s="56"/>
      <c r="F54" s="45">
        <v>1217</v>
      </c>
      <c r="G54" s="219"/>
      <c r="H54" s="30" t="s">
        <v>72</v>
      </c>
      <c r="I54" s="276" t="str">
        <f t="shared" ref="I54:I59" si="0">IF(ISTEXT(G54),"No text please",IF(G54&lt;0,"No negatives please",IF(ISBLANK(G54),"Please enter a value",IF(AND(G54=0,ISERROR(FIND("zero",K54))),"Please confirm zero",IF(AND(G54&lt;&gt;0,K54="Confirmed zero"),"Value not zero"," ")))))</f>
        <v>Please enter a value</v>
      </c>
      <c r="J54" s="8"/>
      <c r="K54" s="38"/>
      <c r="L54" s="220"/>
      <c r="M54" s="8"/>
      <c r="N54" s="221"/>
      <c r="O54" s="81"/>
      <c r="P54" s="20"/>
      <c r="Q54" s="20"/>
    </row>
    <row r="55" spans="1:17" ht="15" customHeight="1">
      <c r="A55" s="279"/>
      <c r="B55" s="82"/>
      <c r="C55" s="244" t="s">
        <v>454</v>
      </c>
      <c r="D55" s="246"/>
      <c r="E55" s="56"/>
      <c r="F55" s="320"/>
      <c r="G55" s="39"/>
      <c r="H55" s="30"/>
      <c r="I55" s="39"/>
      <c r="J55" s="8"/>
      <c r="K55" s="39"/>
      <c r="L55" s="39"/>
      <c r="M55" s="8"/>
      <c r="N55" s="39"/>
      <c r="O55" s="81"/>
      <c r="P55" s="20"/>
      <c r="Q55" s="20"/>
    </row>
    <row r="56" spans="1:17" s="17" customFormat="1" ht="15" customHeight="1">
      <c r="A56" s="279"/>
      <c r="B56" s="84"/>
      <c r="C56" s="245" t="s">
        <v>64</v>
      </c>
      <c r="D56" s="58"/>
      <c r="E56" s="56"/>
      <c r="F56" s="45">
        <v>2103</v>
      </c>
      <c r="G56" s="44"/>
      <c r="H56" s="30" t="s">
        <v>93</v>
      </c>
      <c r="I56" s="276" t="str">
        <f>IF(ISTEXT(G56),"No text please",IF(G56&lt;0,"No negatives please",IF(ISBLANK(G56),"Please enter a value",IF(AND(G56=0,ISERROR(FIND("zero",K56))),"Please confirm zero",IF(AND(G56&lt;&gt;0,K56="Confirmed zero"),"Value not zero"," ")))))</f>
        <v>Please enter a value</v>
      </c>
      <c r="J56" s="152"/>
      <c r="K56" s="38"/>
      <c r="L56" s="220"/>
      <c r="M56" s="152"/>
      <c r="N56" s="221"/>
      <c r="O56" s="85"/>
      <c r="P56" s="8"/>
      <c r="Q56" s="32"/>
    </row>
    <row r="57" spans="1:17" s="17" customFormat="1" ht="15" customHeight="1">
      <c r="A57" s="279"/>
      <c r="B57" s="84"/>
      <c r="C57" s="245" t="s">
        <v>65</v>
      </c>
      <c r="D57" s="58"/>
      <c r="E57" s="56"/>
      <c r="F57" s="45">
        <v>2104</v>
      </c>
      <c r="G57" s="44"/>
      <c r="H57" s="30" t="s">
        <v>94</v>
      </c>
      <c r="I57" s="276" t="str">
        <f t="shared" si="0"/>
        <v>Please enter a value</v>
      </c>
      <c r="J57" s="152"/>
      <c r="K57" s="38"/>
      <c r="L57" s="220"/>
      <c r="M57" s="152"/>
      <c r="N57" s="221"/>
      <c r="O57" s="85"/>
      <c r="P57" s="8"/>
      <c r="Q57" s="32"/>
    </row>
    <row r="58" spans="1:17" s="17" customFormat="1" ht="15" customHeight="1">
      <c r="A58" s="279"/>
      <c r="B58" s="84"/>
      <c r="C58" s="245" t="s">
        <v>66</v>
      </c>
      <c r="D58" s="58"/>
      <c r="E58" s="56"/>
      <c r="F58" s="45">
        <v>2105</v>
      </c>
      <c r="G58" s="44"/>
      <c r="H58" s="30" t="s">
        <v>95</v>
      </c>
      <c r="I58" s="276" t="str">
        <f t="shared" si="0"/>
        <v>Please enter a value</v>
      </c>
      <c r="J58" s="152"/>
      <c r="K58" s="38"/>
      <c r="L58" s="220"/>
      <c r="M58" s="152"/>
      <c r="N58" s="221"/>
      <c r="O58" s="85"/>
      <c r="P58" s="8"/>
      <c r="Q58" s="32"/>
    </row>
    <row r="59" spans="1:17" s="17" customFormat="1" ht="15" customHeight="1">
      <c r="A59" s="279"/>
      <c r="B59" s="84"/>
      <c r="C59" s="245" t="s">
        <v>67</v>
      </c>
      <c r="D59" s="58"/>
      <c r="E59" s="56"/>
      <c r="F59" s="45">
        <v>2106</v>
      </c>
      <c r="G59" s="44"/>
      <c r="H59" s="30" t="s">
        <v>96</v>
      </c>
      <c r="I59" s="276" t="str">
        <f t="shared" si="0"/>
        <v>Please enter a value</v>
      </c>
      <c r="J59" s="152"/>
      <c r="K59" s="38"/>
      <c r="L59" s="220"/>
      <c r="M59" s="152"/>
      <c r="N59" s="221"/>
      <c r="O59" s="85"/>
      <c r="P59" s="8"/>
      <c r="Q59" s="32"/>
    </row>
    <row r="60" spans="1:17" s="17" customFormat="1" ht="15" customHeight="1">
      <c r="A60" s="279"/>
      <c r="B60" s="84"/>
      <c r="C60" s="245" t="s">
        <v>211</v>
      </c>
      <c r="D60" s="58"/>
      <c r="E60" s="56"/>
      <c r="F60" s="45">
        <v>2107</v>
      </c>
      <c r="G60" s="44"/>
      <c r="H60" s="30" t="s">
        <v>97</v>
      </c>
      <c r="I60" s="276" t="str">
        <f>IF(ISTEXT(G60),"No text please",IF(G60&lt;0,"No negatives please",IF(ISBLANK(G60),"Please enter a value",IF(AND(G60=0,ISERROR(FIND("zero",K60))),"Please confirm zero",IF(AND(G60&lt;&gt;0,K60="Confirmed zero"),"Value not zero",IF(G60&lt;G61,"&lt; 3.c.(6)"," "))))))</f>
        <v>Please enter a value</v>
      </c>
      <c r="J60" s="152"/>
      <c r="K60" s="38"/>
      <c r="L60" s="220"/>
      <c r="M60" s="152"/>
      <c r="N60" s="221"/>
      <c r="O60" s="85"/>
      <c r="P60" s="8"/>
      <c r="Q60" s="32"/>
    </row>
    <row r="61" spans="1:17" s="17" customFormat="1" ht="15" customHeight="1">
      <c r="A61" s="279"/>
      <c r="B61" s="84"/>
      <c r="C61" s="322" t="s">
        <v>258</v>
      </c>
      <c r="D61" s="105"/>
      <c r="E61" s="56"/>
      <c r="F61" s="45">
        <v>2108</v>
      </c>
      <c r="G61" s="44"/>
      <c r="H61" s="30" t="s">
        <v>98</v>
      </c>
      <c r="I61" s="276" t="str">
        <f>IF(ISTEXT(G61),"No text please",IF(G61&lt;0,"No negatives please",IF(ISBLANK(G61),"Please enter a value",IF(AND(G61=0,ISERROR(FIND("zero",K61))),"Please confirm zero",IF(AND(G61&lt;&gt;0,K61="Confirmed zero"),"Value not zero",IF(G61&gt;G60,"&gt; 3.c.(5)"," "))))))</f>
        <v>Please enter a value</v>
      </c>
      <c r="J61" s="152"/>
      <c r="K61" s="38"/>
      <c r="L61" s="220"/>
      <c r="M61" s="152"/>
      <c r="N61" s="251"/>
      <c r="O61" s="85"/>
      <c r="P61" s="8"/>
      <c r="Q61" s="32"/>
    </row>
    <row r="62" spans="1:17" ht="15" customHeight="1">
      <c r="A62" s="279"/>
      <c r="B62" s="82"/>
      <c r="C62" s="244" t="s">
        <v>455</v>
      </c>
      <c r="D62" s="246"/>
      <c r="E62" s="56"/>
      <c r="F62" s="45">
        <v>1219</v>
      </c>
      <c r="G62" s="219"/>
      <c r="H62" s="30" t="s">
        <v>73</v>
      </c>
      <c r="I62" s="276" t="str">
        <f>IF(ISTEXT(G62),"No text please",IF(G62&lt;0,"No negatives please",IF(ISBLANK(G62),"Please enter a value",IF(AND(G62=0,ISERROR(FIND("zero",K62))),"Please confirm zero",IF(AND(G62&lt;&gt;0,K62="Confirmed zero"),"Value not zero"," ")))))</f>
        <v>Please enter a value</v>
      </c>
      <c r="J62" s="8"/>
      <c r="K62" s="38"/>
      <c r="L62" s="220"/>
      <c r="M62" s="8"/>
      <c r="N62" s="221"/>
      <c r="O62" s="81"/>
      <c r="P62" s="20"/>
      <c r="Q62" s="20"/>
    </row>
    <row r="63" spans="1:17" ht="15" customHeight="1">
      <c r="A63" s="279"/>
      <c r="B63" s="82"/>
      <c r="C63" s="244" t="s">
        <v>456</v>
      </c>
      <c r="D63" s="246"/>
      <c r="E63" s="56"/>
      <c r="F63" s="320"/>
      <c r="G63" s="39"/>
      <c r="H63" s="30"/>
      <c r="I63" s="39"/>
      <c r="J63" s="8"/>
      <c r="K63" s="39"/>
      <c r="L63" s="39"/>
      <c r="M63" s="8"/>
      <c r="N63" s="39"/>
      <c r="O63" s="81"/>
      <c r="P63" s="20"/>
      <c r="Q63" s="20"/>
    </row>
    <row r="64" spans="1:17" s="17" customFormat="1" ht="15" customHeight="1">
      <c r="A64" s="279"/>
      <c r="B64" s="84"/>
      <c r="C64" s="245" t="s">
        <v>212</v>
      </c>
      <c r="D64" s="58"/>
      <c r="E64" s="56"/>
      <c r="F64" s="45">
        <v>2109</v>
      </c>
      <c r="G64" s="44"/>
      <c r="H64" s="30" t="s">
        <v>59</v>
      </c>
      <c r="I64" s="276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152"/>
      <c r="K64" s="38"/>
      <c r="L64" s="220"/>
      <c r="M64" s="152"/>
      <c r="N64" s="221"/>
      <c r="O64" s="85"/>
      <c r="P64" s="8"/>
      <c r="Q64" s="32"/>
    </row>
    <row r="65" spans="1:17" s="17" customFormat="1" ht="15" customHeight="1">
      <c r="A65" s="279"/>
      <c r="B65" s="84"/>
      <c r="C65" s="245" t="s">
        <v>68</v>
      </c>
      <c r="D65" s="58"/>
      <c r="E65" s="56"/>
      <c r="F65" s="45">
        <v>2110</v>
      </c>
      <c r="G65" s="44"/>
      <c r="H65" s="30" t="s">
        <v>99</v>
      </c>
      <c r="I65" s="276" t="str">
        <f>IF(ISTEXT(G65),"No text please",IF(G65&lt;0,"No negatives please",IF(ISBLANK(G65),"Please enter a value",IF(AND(G65=0,ISERROR(FIND("zero",K65))),"Please confirm zero",IF(AND(G65&lt;&gt;0,K65="Confirmed zero"),"Value not zero"," ")))))</f>
        <v>Please enter a value</v>
      </c>
      <c r="J65" s="152"/>
      <c r="K65" s="38"/>
      <c r="L65" s="220"/>
      <c r="M65" s="152"/>
      <c r="N65" s="221"/>
      <c r="O65" s="85"/>
      <c r="P65" s="8"/>
      <c r="Q65" s="32"/>
    </row>
    <row r="66" spans="1:17" s="17" customFormat="1" ht="15" customHeight="1">
      <c r="A66" s="279"/>
      <c r="B66" s="84"/>
      <c r="C66" s="346" t="s">
        <v>540</v>
      </c>
      <c r="D66" s="346"/>
      <c r="E66" s="346"/>
      <c r="F66" s="40"/>
      <c r="G66" s="39"/>
      <c r="H66" s="30"/>
      <c r="I66" s="8"/>
      <c r="J66" s="152"/>
      <c r="K66" s="8"/>
      <c r="L66" s="8"/>
      <c r="M66" s="152"/>
      <c r="N66" s="8"/>
      <c r="O66" s="85"/>
      <c r="P66" s="8"/>
      <c r="Q66" s="32"/>
    </row>
    <row r="67" spans="1:17" ht="15" customHeight="1">
      <c r="A67" s="279"/>
      <c r="B67" s="82"/>
      <c r="C67" s="346" t="s">
        <v>457</v>
      </c>
      <c r="D67" s="346"/>
      <c r="E67" s="346"/>
      <c r="F67" s="45">
        <v>1215</v>
      </c>
      <c r="G67" s="46" t="str">
        <f>IF(COUNTIF(I52:I54,"&lt;&gt; ")+COUNTIF(I56:I62,"&lt;&gt; ")+COUNTIF(I64:I65,"&lt;&gt; ")=0,G52+G54+SUM(G56:G59)+MAX((G60-G61),0)+G62+G64+G65,"")</f>
        <v/>
      </c>
      <c r="H67" s="30" t="s">
        <v>80</v>
      </c>
      <c r="I67" s="8"/>
      <c r="J67" s="152"/>
      <c r="K67" s="8"/>
      <c r="L67" s="8"/>
      <c r="M67" s="152"/>
      <c r="N67" s="8"/>
      <c r="O67" s="81"/>
      <c r="P67" s="20"/>
      <c r="Q67" s="20"/>
    </row>
    <row r="68" spans="1:17" ht="30" customHeight="1">
      <c r="A68" s="279"/>
      <c r="B68" s="87"/>
      <c r="C68" s="25"/>
      <c r="D68" s="25"/>
      <c r="E68" s="15"/>
      <c r="F68" s="36"/>
      <c r="G68" s="16"/>
      <c r="H68" s="24"/>
      <c r="I68" s="16"/>
      <c r="J68" s="8"/>
      <c r="K68" s="7"/>
      <c r="L68" s="16"/>
      <c r="M68" s="8"/>
      <c r="N68" s="16"/>
      <c r="O68" s="81"/>
      <c r="P68" s="8"/>
      <c r="Q68" s="20"/>
    </row>
    <row r="69" spans="1:17" ht="15" customHeight="1">
      <c r="A69" s="279"/>
      <c r="B69" s="80"/>
      <c r="C69" s="51" t="s">
        <v>253</v>
      </c>
      <c r="D69" s="52"/>
      <c r="E69" s="53"/>
      <c r="F69" s="67" t="s">
        <v>200</v>
      </c>
      <c r="G69" s="224" t="str">
        <f>G$23</f>
        <v>Amount</v>
      </c>
      <c r="H69" s="30"/>
      <c r="I69" s="35" t="str">
        <f>I$23</f>
        <v>Checks</v>
      </c>
      <c r="J69" s="8"/>
      <c r="K69" s="35" t="str">
        <f>K$23</f>
        <v>Remarks</v>
      </c>
      <c r="L69" s="35" t="str">
        <f>L$23</f>
        <v>Comments</v>
      </c>
      <c r="M69" s="8"/>
      <c r="N69" s="35" t="str">
        <f>N$23</f>
        <v>Supervisor Comments</v>
      </c>
      <c r="O69" s="81"/>
      <c r="P69" s="8"/>
      <c r="Q69" s="20"/>
    </row>
    <row r="70" spans="1:17" ht="15" customHeight="1">
      <c r="A70" s="279"/>
      <c r="B70" s="82"/>
      <c r="C70" s="244" t="s">
        <v>458</v>
      </c>
      <c r="D70" s="246"/>
      <c r="E70" s="56"/>
      <c r="F70" s="320"/>
      <c r="G70" s="39"/>
      <c r="H70" s="30"/>
      <c r="I70" s="39"/>
      <c r="J70" s="8"/>
      <c r="K70" s="39"/>
      <c r="L70" s="39"/>
      <c r="M70" s="8"/>
      <c r="N70" s="39"/>
      <c r="O70" s="81"/>
      <c r="P70" s="20"/>
      <c r="Q70" s="20"/>
    </row>
    <row r="71" spans="1:17" s="17" customFormat="1" ht="15" customHeight="1">
      <c r="A71" s="279"/>
      <c r="B71" s="86"/>
      <c r="C71" s="245" t="s">
        <v>342</v>
      </c>
      <c r="D71" s="286"/>
      <c r="E71" s="287"/>
      <c r="F71" s="45">
        <v>2111</v>
      </c>
      <c r="G71" s="44"/>
      <c r="H71" s="30" t="s">
        <v>344</v>
      </c>
      <c r="I71" s="276" t="str">
        <f>IF(ISTEXT(G71),"No text please",IF(G71&lt;0,"No negatives please",IF(ISBLANK(G71),"Please enter a value",IF(AND(G71=0,ISERROR(FIND("zero",K71))),"Please confirm zero",IF(AND(G71&lt;&gt;0,K71="Confirmed zero"),"Value not zero"," ")))))</f>
        <v>Please enter a value</v>
      </c>
      <c r="J71" s="152"/>
      <c r="K71" s="38"/>
      <c r="L71" s="220"/>
      <c r="M71" s="152"/>
      <c r="N71" s="221"/>
      <c r="O71" s="85"/>
      <c r="P71" s="8"/>
      <c r="Q71" s="32"/>
    </row>
    <row r="72" spans="1:17" s="17" customFormat="1" ht="15" customHeight="1">
      <c r="A72" s="279"/>
      <c r="B72" s="86"/>
      <c r="C72" s="245" t="s">
        <v>343</v>
      </c>
      <c r="D72" s="286"/>
      <c r="E72" s="287"/>
      <c r="F72" s="45">
        <v>2112</v>
      </c>
      <c r="G72" s="44"/>
      <c r="H72" s="248" t="s">
        <v>345</v>
      </c>
      <c r="I72" s="276" t="str">
        <f>IF(ISTEXT(G72),"No text please",IF(G72&lt;0,"No negatives please",IF(ISBLANK(G72),"Please enter a value",IF(AND(G72=0,ISERROR(FIND("zero",K72))),"Please confirm zero",IF(AND(G72&lt;&gt;0,K72="Confirmed zero"),"Value not zero"," ")))))</f>
        <v>Please enter a value</v>
      </c>
      <c r="J72" s="152"/>
      <c r="K72" s="38"/>
      <c r="L72" s="220"/>
      <c r="M72" s="152"/>
      <c r="N72" s="221"/>
      <c r="O72" s="85"/>
      <c r="P72" s="8"/>
      <c r="Q72" s="32"/>
    </row>
    <row r="73" spans="1:17" ht="15" customHeight="1">
      <c r="A73" s="279"/>
      <c r="B73" s="82"/>
      <c r="C73" s="245" t="s">
        <v>347</v>
      </c>
      <c r="D73" s="286"/>
      <c r="E73" s="287"/>
      <c r="F73" s="45">
        <v>2113</v>
      </c>
      <c r="G73" s="44"/>
      <c r="H73" s="248" t="s">
        <v>346</v>
      </c>
      <c r="I73" s="276" t="str">
        <f>IF(ISTEXT(G73),"No text please",IF(G73&lt;0,"No negatives please",IF(ISBLANK(G73),"Please enter a value",IF(AND(G73=0,ISERROR(FIND("zero",K73))),"Please confirm zero",IF(AND(G73&lt;&gt;0,K73="Confirmed zero"),"Value not zero"," ")))))</f>
        <v>Please enter a value</v>
      </c>
      <c r="J73" s="8"/>
      <c r="K73" s="38"/>
      <c r="L73" s="220"/>
      <c r="M73" s="8"/>
      <c r="N73" s="221"/>
      <c r="O73" s="81"/>
      <c r="P73" s="20"/>
      <c r="Q73" s="20"/>
    </row>
    <row r="74" spans="1:17" ht="15" customHeight="1">
      <c r="A74" s="279"/>
      <c r="B74" s="82"/>
      <c r="C74" s="244" t="s">
        <v>348</v>
      </c>
      <c r="D74" s="286"/>
      <c r="E74" s="287"/>
      <c r="F74" s="45">
        <v>1223</v>
      </c>
      <c r="G74" s="219"/>
      <c r="H74" s="248" t="s">
        <v>100</v>
      </c>
      <c r="I74" s="276" t="str">
        <f t="shared" ref="I74:I75" si="1">IF(ISTEXT(G74),"No text please",IF(G74&lt;0,"No negatives please",IF(ISBLANK(G74),"Please enter a value",IF(AND(G74=0,ISERROR(FIND("zero",K74))),"Please confirm zero",IF(AND(G74&lt;&gt;0,K74="Confirmed zero"),"Value not zero"," ")))))</f>
        <v>Please enter a value</v>
      </c>
      <c r="J74" s="8"/>
      <c r="K74" s="38"/>
      <c r="L74" s="220"/>
      <c r="M74" s="8"/>
      <c r="N74" s="221"/>
      <c r="O74" s="81"/>
      <c r="P74" s="20"/>
      <c r="Q74" s="20"/>
    </row>
    <row r="75" spans="1:17" ht="15" customHeight="1">
      <c r="A75" s="279"/>
      <c r="B75" s="82"/>
      <c r="C75" s="244" t="s">
        <v>459</v>
      </c>
      <c r="D75" s="286"/>
      <c r="E75" s="287"/>
      <c r="F75" s="45">
        <v>1224</v>
      </c>
      <c r="G75" s="219"/>
      <c r="H75" s="248" t="s">
        <v>101</v>
      </c>
      <c r="I75" s="276" t="str">
        <f t="shared" si="1"/>
        <v>Please enter a value</v>
      </c>
      <c r="J75" s="8"/>
      <c r="K75" s="38"/>
      <c r="L75" s="220"/>
      <c r="M75" s="8"/>
      <c r="N75" s="221"/>
      <c r="O75" s="81"/>
      <c r="P75" s="20"/>
      <c r="Q75" s="20"/>
    </row>
    <row r="76" spans="1:17" ht="15" customHeight="1">
      <c r="A76" s="279"/>
      <c r="B76" s="82"/>
      <c r="C76" s="244" t="s">
        <v>460</v>
      </c>
      <c r="D76" s="286"/>
      <c r="E76" s="287"/>
      <c r="F76" s="320"/>
      <c r="G76" s="39"/>
      <c r="H76" s="30"/>
      <c r="I76" s="39"/>
      <c r="J76" s="8"/>
      <c r="K76" s="39"/>
      <c r="L76" s="39"/>
      <c r="M76" s="8"/>
      <c r="N76" s="39"/>
      <c r="O76" s="81"/>
      <c r="P76" s="20"/>
      <c r="Q76" s="20"/>
    </row>
    <row r="77" spans="1:17" s="17" customFormat="1" ht="15" customHeight="1">
      <c r="A77" s="279"/>
      <c r="B77" s="86"/>
      <c r="C77" s="245" t="s">
        <v>213</v>
      </c>
      <c r="D77" s="319"/>
      <c r="E77" s="287"/>
      <c r="F77" s="45">
        <v>2114</v>
      </c>
      <c r="G77" s="44"/>
      <c r="H77" s="248" t="s">
        <v>350</v>
      </c>
      <c r="I77" s="276" t="str">
        <f>IF(ISTEXT(G77),"No text please",IF(G77&lt;0,"No negatives please",IF(ISBLANK(G77),"Please enter a value",IF(AND(G77=0,ISERROR(FIND("zero",K77))),"Please confirm zero",IF(AND(G77&lt;&gt;0,K77="Confirmed zero"),"Value not zero"," ")))))</f>
        <v>Please enter a value</v>
      </c>
      <c r="J77" s="152"/>
      <c r="K77" s="38"/>
      <c r="L77" s="220"/>
      <c r="M77" s="152"/>
      <c r="N77" s="221"/>
      <c r="O77" s="85"/>
      <c r="P77" s="8"/>
      <c r="Q77" s="32"/>
    </row>
    <row r="78" spans="1:17" s="17" customFormat="1" ht="15" customHeight="1">
      <c r="A78" s="279"/>
      <c r="B78" s="86"/>
      <c r="C78" s="245" t="s">
        <v>68</v>
      </c>
      <c r="D78" s="319"/>
      <c r="E78" s="287"/>
      <c r="F78" s="45">
        <v>2115</v>
      </c>
      <c r="G78" s="44"/>
      <c r="H78" s="248" t="s">
        <v>351</v>
      </c>
      <c r="I78" s="276" t="str">
        <f>IF(ISTEXT(G78),"No text please",IF(G78&lt;0,"No negatives please",IF(ISBLANK(G78),"Please enter a value",IF(AND(G78=0,ISERROR(FIND("zero",K78))),"Please confirm zero",IF(AND(G78&lt;&gt;0,K78="Confirmed zero"),"Value not zero"," ")))))</f>
        <v>Please enter a value</v>
      </c>
      <c r="J78" s="152"/>
      <c r="K78" s="38"/>
      <c r="L78" s="220"/>
      <c r="M78" s="152"/>
      <c r="N78" s="221"/>
      <c r="O78" s="85"/>
      <c r="P78" s="8"/>
      <c r="Q78" s="32"/>
    </row>
    <row r="79" spans="1:17" ht="15" customHeight="1">
      <c r="A79" s="279"/>
      <c r="B79" s="82"/>
      <c r="C79" s="230" t="s">
        <v>541</v>
      </c>
      <c r="D79" s="216"/>
      <c r="E79" s="66"/>
      <c r="F79" s="45">
        <v>1221</v>
      </c>
      <c r="G79" s="46" t="str">
        <f>IF(COUNTIF(I71:I75,"&lt;&gt; ")+COUNTIF(I77:I78,"&lt;&gt; ")=0,SUM(G71:G73)+G74+G75+G77+G78,"")</f>
        <v/>
      </c>
      <c r="H79" s="248" t="s">
        <v>352</v>
      </c>
      <c r="I79" s="8"/>
      <c r="J79" s="152"/>
      <c r="K79" s="8"/>
      <c r="L79" s="8"/>
      <c r="M79" s="152"/>
      <c r="N79" s="8"/>
      <c r="O79" s="81"/>
      <c r="P79" s="20"/>
      <c r="Q79" s="20"/>
    </row>
    <row r="80" spans="1:17" s="17" customFormat="1" ht="30" customHeight="1">
      <c r="A80" s="279"/>
      <c r="B80" s="87"/>
      <c r="C80" s="26"/>
      <c r="D80" s="26"/>
      <c r="E80" s="27"/>
      <c r="F80" s="37"/>
      <c r="G80" s="18"/>
      <c r="H80" s="24"/>
      <c r="I80" s="19"/>
      <c r="J80" s="152"/>
      <c r="K80" s="7"/>
      <c r="L80" s="10"/>
      <c r="M80" s="152"/>
      <c r="N80" s="10"/>
      <c r="O80" s="85"/>
      <c r="P80" s="8"/>
      <c r="Q80" s="32"/>
    </row>
    <row r="81" spans="1:21" ht="15" customHeight="1">
      <c r="A81" s="279"/>
      <c r="B81" s="80"/>
      <c r="C81" s="51" t="s">
        <v>254</v>
      </c>
      <c r="D81" s="52"/>
      <c r="E81" s="53"/>
      <c r="F81" s="50" t="s">
        <v>200</v>
      </c>
      <c r="G81" s="224" t="str">
        <f>G$23</f>
        <v>Amount</v>
      </c>
      <c r="H81" s="30"/>
      <c r="I81" s="35" t="str">
        <f>I$23</f>
        <v>Checks</v>
      </c>
      <c r="J81" s="8"/>
      <c r="K81" s="35" t="str">
        <f>K$23</f>
        <v>Remarks</v>
      </c>
      <c r="L81" s="35" t="str">
        <f>L$23</f>
        <v>Comments</v>
      </c>
      <c r="M81" s="8"/>
      <c r="N81" s="35" t="str">
        <f>N$23</f>
        <v>Supervisor Comments</v>
      </c>
      <c r="O81" s="81"/>
      <c r="P81" s="8"/>
      <c r="Q81" s="20"/>
    </row>
    <row r="82" spans="1:21" s="17" customFormat="1" ht="15" customHeight="1">
      <c r="A82" s="279"/>
      <c r="B82" s="86"/>
      <c r="C82" s="244" t="s">
        <v>74</v>
      </c>
      <c r="D82" s="246"/>
      <c r="E82" s="56"/>
      <c r="F82" s="45">
        <v>2116</v>
      </c>
      <c r="G82" s="44"/>
      <c r="H82" s="30" t="s">
        <v>102</v>
      </c>
      <c r="I82" s="276" t="str">
        <f>IF(ISTEXT(G82),"No text please",IF(G82&lt;0,"No negatives please",IF(ISBLANK(G82),"Please enter a value",IF(AND(G82=0,ISERROR(FIND("zero",K82))),"Please confirm zero",IF(AND(G82&lt;&gt;0,K82="Confirmed zero"),"Value not zero"," ")))))</f>
        <v>Please enter a value</v>
      </c>
      <c r="J82" s="152"/>
      <c r="K82" s="38"/>
      <c r="L82" s="220"/>
      <c r="M82" s="152"/>
      <c r="N82" s="221"/>
      <c r="O82" s="85"/>
      <c r="P82" s="8"/>
      <c r="Q82" s="32"/>
    </row>
    <row r="83" spans="1:21" s="17" customFormat="1" ht="15" customHeight="1">
      <c r="A83" s="279"/>
      <c r="B83" s="86"/>
      <c r="C83" s="244" t="s">
        <v>75</v>
      </c>
      <c r="D83" s="246"/>
      <c r="E83" s="56"/>
      <c r="F83" s="45">
        <v>2117</v>
      </c>
      <c r="G83" s="44"/>
      <c r="H83" s="30" t="s">
        <v>103</v>
      </c>
      <c r="I83" s="276" t="str">
        <f t="shared" ref="I83:I88" si="2">IF(ISTEXT(G83),"No text please",IF(G83&lt;0,"No negatives please",IF(ISBLANK(G83),"Please enter a value",IF(AND(G83=0,ISERROR(FIND("zero",K83))),"Please confirm zero",IF(AND(G83&lt;&gt;0,K83="Confirmed zero"),"Value not zero"," ")))))</f>
        <v>Please enter a value</v>
      </c>
      <c r="J83" s="152"/>
      <c r="K83" s="38"/>
      <c r="L83" s="220"/>
      <c r="M83" s="152"/>
      <c r="N83" s="221"/>
      <c r="O83" s="85"/>
      <c r="P83" s="8"/>
      <c r="Q83" s="32"/>
    </row>
    <row r="84" spans="1:21" s="17" customFormat="1" ht="15" customHeight="1">
      <c r="A84" s="279"/>
      <c r="B84" s="86"/>
      <c r="C84" s="244" t="s">
        <v>76</v>
      </c>
      <c r="D84" s="246"/>
      <c r="E84" s="56"/>
      <c r="F84" s="45">
        <v>2118</v>
      </c>
      <c r="G84" s="44"/>
      <c r="H84" s="30" t="s">
        <v>104</v>
      </c>
      <c r="I84" s="276" t="str">
        <f t="shared" si="2"/>
        <v>Please enter a value</v>
      </c>
      <c r="J84" s="152"/>
      <c r="K84" s="38"/>
      <c r="L84" s="220"/>
      <c r="M84" s="152"/>
      <c r="N84" s="221"/>
      <c r="O84" s="85"/>
      <c r="P84" s="8"/>
      <c r="Q84" s="32"/>
    </row>
    <row r="85" spans="1:21" s="17" customFormat="1" ht="15" customHeight="1">
      <c r="A85" s="279"/>
      <c r="B85" s="86"/>
      <c r="C85" s="244" t="s">
        <v>77</v>
      </c>
      <c r="D85" s="246"/>
      <c r="E85" s="56"/>
      <c r="F85" s="45">
        <v>2119</v>
      </c>
      <c r="G85" s="44"/>
      <c r="H85" s="30" t="s">
        <v>105</v>
      </c>
      <c r="I85" s="276" t="str">
        <f t="shared" si="2"/>
        <v>Please enter a value</v>
      </c>
      <c r="J85" s="152"/>
      <c r="K85" s="38"/>
      <c r="L85" s="220"/>
      <c r="M85" s="152"/>
      <c r="N85" s="221"/>
      <c r="O85" s="85"/>
      <c r="P85" s="8"/>
      <c r="Q85" s="32"/>
    </row>
    <row r="86" spans="1:21" s="17" customFormat="1" ht="15" customHeight="1">
      <c r="A86" s="279"/>
      <c r="B86" s="86"/>
      <c r="C86" s="244" t="s">
        <v>78</v>
      </c>
      <c r="D86" s="246"/>
      <c r="E86" s="56"/>
      <c r="F86" s="45">
        <v>2120</v>
      </c>
      <c r="G86" s="44"/>
      <c r="H86" s="30" t="s">
        <v>106</v>
      </c>
      <c r="I86" s="276" t="str">
        <f t="shared" si="2"/>
        <v>Please enter a value</v>
      </c>
      <c r="J86" s="152"/>
      <c r="K86" s="38"/>
      <c r="L86" s="220"/>
      <c r="M86" s="152"/>
      <c r="N86" s="221"/>
      <c r="O86" s="85"/>
      <c r="P86" s="8"/>
      <c r="Q86" s="32"/>
    </row>
    <row r="87" spans="1:21" s="17" customFormat="1" ht="15" customHeight="1">
      <c r="A87" s="279"/>
      <c r="B87" s="86"/>
      <c r="C87" s="244" t="s">
        <v>79</v>
      </c>
      <c r="D87" s="246"/>
      <c r="E87" s="56"/>
      <c r="F87" s="45">
        <v>2121</v>
      </c>
      <c r="G87" s="44"/>
      <c r="H87" s="30" t="s">
        <v>107</v>
      </c>
      <c r="I87" s="276" t="str">
        <f t="shared" si="2"/>
        <v>Please enter a value</v>
      </c>
      <c r="J87" s="152"/>
      <c r="K87" s="38"/>
      <c r="L87" s="220"/>
      <c r="M87" s="152"/>
      <c r="N87" s="221"/>
      <c r="O87" s="85"/>
      <c r="P87" s="8"/>
      <c r="Q87" s="32"/>
    </row>
    <row r="88" spans="1:21" s="17" customFormat="1" ht="15" customHeight="1">
      <c r="A88" s="279"/>
      <c r="B88" s="86"/>
      <c r="C88" s="244" t="s">
        <v>173</v>
      </c>
      <c r="D88" s="246"/>
      <c r="E88" s="56"/>
      <c r="F88" s="45">
        <v>2122</v>
      </c>
      <c r="G88" s="44"/>
      <c r="H88" s="30" t="s">
        <v>108</v>
      </c>
      <c r="I88" s="276" t="str">
        <f t="shared" si="2"/>
        <v>Please enter a value</v>
      </c>
      <c r="J88" s="152"/>
      <c r="K88" s="38"/>
      <c r="L88" s="220"/>
      <c r="M88" s="152"/>
      <c r="N88" s="221"/>
      <c r="O88" s="85"/>
      <c r="P88" s="8"/>
      <c r="Q88" s="32"/>
    </row>
    <row r="89" spans="1:21" ht="15" customHeight="1">
      <c r="A89" s="279"/>
      <c r="B89" s="82"/>
      <c r="C89" s="230" t="s">
        <v>542</v>
      </c>
      <c r="D89" s="216"/>
      <c r="E89" s="66"/>
      <c r="F89" s="45">
        <v>1226</v>
      </c>
      <c r="G89" s="46" t="str">
        <f>IF(COUNTIF(I82:I88,"&lt;&gt; ")=0,SUM(G82:G88),"")</f>
        <v/>
      </c>
      <c r="H89" s="248" t="s">
        <v>376</v>
      </c>
      <c r="I89" s="8"/>
      <c r="J89" s="8"/>
      <c r="K89" s="8"/>
      <c r="L89" s="8"/>
      <c r="M89" s="8"/>
      <c r="N89" s="8"/>
      <c r="O89" s="81"/>
      <c r="P89" s="20"/>
      <c r="Q89" s="20"/>
      <c r="T89" s="13"/>
      <c r="U89" s="13"/>
    </row>
    <row r="90" spans="1:21" ht="20.100000000000001" customHeight="1">
      <c r="A90" s="279"/>
      <c r="B90" s="182"/>
      <c r="C90" s="183"/>
      <c r="D90" s="183"/>
      <c r="E90" s="111"/>
      <c r="F90" s="184"/>
      <c r="G90" s="111"/>
      <c r="H90" s="185"/>
      <c r="I90" s="111"/>
      <c r="J90" s="111"/>
      <c r="K90" s="111"/>
      <c r="L90" s="111"/>
      <c r="M90" s="111"/>
      <c r="N90" s="111"/>
      <c r="O90" s="186"/>
      <c r="P90" s="8"/>
      <c r="Q90" s="20"/>
    </row>
    <row r="91" spans="1:21" ht="20.100000000000001" customHeight="1">
      <c r="A91" s="279"/>
      <c r="B91" s="59" t="s">
        <v>119</v>
      </c>
      <c r="C91" s="60"/>
      <c r="D91" s="60"/>
      <c r="E91" s="60"/>
      <c r="F91" s="60"/>
      <c r="G91" s="60"/>
      <c r="H91" s="77"/>
      <c r="I91" s="60"/>
      <c r="J91" s="60"/>
      <c r="K91" s="60"/>
      <c r="L91" s="60"/>
      <c r="M91" s="60"/>
      <c r="N91" s="60"/>
      <c r="O91" s="61"/>
      <c r="P91" s="8"/>
      <c r="Q91" s="20"/>
    </row>
    <row r="92" spans="1:21" ht="20.100000000000001" customHeight="1">
      <c r="A92" s="279"/>
      <c r="B92" s="198"/>
      <c r="C92" s="199"/>
      <c r="D92" s="199"/>
      <c r="E92" s="200"/>
      <c r="F92" s="201"/>
      <c r="G92" s="202"/>
      <c r="H92" s="203"/>
      <c r="I92" s="202"/>
      <c r="J92" s="189"/>
      <c r="K92" s="204"/>
      <c r="L92" s="202"/>
      <c r="M92" s="189"/>
      <c r="N92" s="202"/>
      <c r="O92" s="192"/>
      <c r="P92" s="8"/>
      <c r="Q92" s="20"/>
    </row>
    <row r="93" spans="1:21" ht="15" customHeight="1">
      <c r="A93" s="279"/>
      <c r="B93" s="82"/>
      <c r="C93" s="51" t="s">
        <v>255</v>
      </c>
      <c r="D93" s="52"/>
      <c r="E93" s="53"/>
      <c r="F93" s="50" t="s">
        <v>200</v>
      </c>
      <c r="G93" s="224" t="str">
        <f>G$23</f>
        <v>Amount</v>
      </c>
      <c r="H93" s="30"/>
      <c r="I93" s="35" t="str">
        <f>I$23</f>
        <v>Checks</v>
      </c>
      <c r="J93" s="8"/>
      <c r="K93" s="35" t="str">
        <f>K$23</f>
        <v>Remarks</v>
      </c>
      <c r="L93" s="35" t="str">
        <f>L$23</f>
        <v>Comments</v>
      </c>
      <c r="M93" s="8"/>
      <c r="N93" s="35" t="str">
        <f>N$23</f>
        <v>Supervisor Comments</v>
      </c>
      <c r="O93" s="81"/>
      <c r="P93" s="8"/>
      <c r="Q93" s="20"/>
    </row>
    <row r="94" spans="1:21" ht="15" customHeight="1">
      <c r="A94" s="279"/>
      <c r="B94" s="82"/>
      <c r="C94" s="54" t="s">
        <v>297</v>
      </c>
      <c r="D94" s="55"/>
      <c r="E94" s="56"/>
      <c r="F94" s="212">
        <v>1061</v>
      </c>
      <c r="G94" s="44"/>
      <c r="H94" s="30" t="s">
        <v>120</v>
      </c>
      <c r="I94" s="276" t="str">
        <f>IF(ISTEXT(G94),"No text please",IF(G94&lt;0,"No negatives please",IF(ISBLANK(G94),"Please enter a value",IF(AND(G94=0,ISERROR(FIND("zero",K94))),"Please confirm zero",IF(AND(G94&lt;&gt;0,K94="Confirmed zero"),"Value not zero"," ")))))</f>
        <v>Please enter a value</v>
      </c>
      <c r="J94" s="8"/>
      <c r="K94" s="38"/>
      <c r="L94" s="220"/>
      <c r="M94" s="8"/>
      <c r="N94" s="221"/>
      <c r="O94" s="81"/>
      <c r="P94" s="8"/>
      <c r="Q94" s="20"/>
    </row>
    <row r="95" spans="1:21" ht="15" customHeight="1">
      <c r="A95" s="279"/>
      <c r="B95" s="82"/>
      <c r="C95" s="54" t="s">
        <v>468</v>
      </c>
      <c r="D95" s="55"/>
      <c r="E95" s="56"/>
      <c r="F95" s="212">
        <v>1063</v>
      </c>
      <c r="G95" s="44"/>
      <c r="H95" s="30" t="s">
        <v>121</v>
      </c>
      <c r="I95" s="276" t="str">
        <f t="shared" ref="I95:I105" si="3">IF(ISTEXT(G95),"No text please",IF(G95&lt;0,"No negatives please",IF(ISBLANK(G95),"Please enter a value",IF(AND(G95=0,ISERROR(FIND("zero",K95))),"Please confirm zero",IF(AND(G95&lt;&gt;0,K95="Confirmed zero"),"Value not zero"," ")))))</f>
        <v>Please enter a value</v>
      </c>
      <c r="J95" s="8"/>
      <c r="K95" s="38"/>
      <c r="L95" s="220"/>
      <c r="M95" s="8"/>
      <c r="N95" s="221"/>
      <c r="O95" s="81"/>
      <c r="P95" s="8"/>
      <c r="Q95" s="20"/>
    </row>
    <row r="96" spans="1:21" ht="15" customHeight="1">
      <c r="A96" s="279"/>
      <c r="B96" s="82"/>
      <c r="C96" s="54" t="s">
        <v>469</v>
      </c>
      <c r="D96" s="55"/>
      <c r="E96" s="56"/>
      <c r="F96" s="212">
        <v>1064</v>
      </c>
      <c r="G96" s="44"/>
      <c r="H96" s="248" t="s">
        <v>122</v>
      </c>
      <c r="I96" s="276" t="str">
        <f t="shared" si="3"/>
        <v>Please enter a value</v>
      </c>
      <c r="J96" s="8"/>
      <c r="K96" s="38"/>
      <c r="L96" s="220"/>
      <c r="M96" s="8"/>
      <c r="N96" s="221"/>
      <c r="O96" s="81"/>
      <c r="P96" s="8"/>
      <c r="Q96" s="20"/>
    </row>
    <row r="97" spans="1:17" ht="15" customHeight="1">
      <c r="A97" s="279"/>
      <c r="B97" s="82"/>
      <c r="C97" s="54" t="s">
        <v>470</v>
      </c>
      <c r="D97" s="55"/>
      <c r="E97" s="56"/>
      <c r="F97" s="212">
        <v>1065</v>
      </c>
      <c r="G97" s="44"/>
      <c r="H97" s="248" t="s">
        <v>123</v>
      </c>
      <c r="I97" s="276" t="str">
        <f t="shared" si="3"/>
        <v>Please enter a value</v>
      </c>
      <c r="J97" s="8"/>
      <c r="K97" s="38"/>
      <c r="L97" s="220"/>
      <c r="M97" s="8"/>
      <c r="N97" s="221"/>
      <c r="O97" s="81"/>
      <c r="P97" s="8"/>
      <c r="Q97" s="20"/>
    </row>
    <row r="98" spans="1:17" ht="15" customHeight="1">
      <c r="A98" s="279"/>
      <c r="B98" s="82"/>
      <c r="C98" s="54" t="s">
        <v>471</v>
      </c>
      <c r="D98" s="55"/>
      <c r="E98" s="56"/>
      <c r="F98" s="212">
        <v>1066</v>
      </c>
      <c r="G98" s="44"/>
      <c r="H98" s="248" t="s">
        <v>124</v>
      </c>
      <c r="I98" s="276" t="str">
        <f t="shared" si="3"/>
        <v>Please enter a value</v>
      </c>
      <c r="J98" s="8"/>
      <c r="K98" s="38"/>
      <c r="L98" s="220"/>
      <c r="M98" s="8"/>
      <c r="N98" s="221"/>
      <c r="O98" s="81"/>
      <c r="P98" s="8"/>
      <c r="Q98" s="20"/>
    </row>
    <row r="99" spans="1:17" ht="15" customHeight="1">
      <c r="A99" s="279"/>
      <c r="B99" s="82"/>
      <c r="C99" s="54" t="s">
        <v>472</v>
      </c>
      <c r="D99" s="55"/>
      <c r="E99" s="56"/>
      <c r="F99" s="212">
        <v>1067</v>
      </c>
      <c r="G99" s="44"/>
      <c r="H99" s="248" t="s">
        <v>125</v>
      </c>
      <c r="I99" s="276" t="str">
        <f t="shared" si="3"/>
        <v>Please enter a value</v>
      </c>
      <c r="J99" s="8"/>
      <c r="K99" s="38"/>
      <c r="L99" s="220"/>
      <c r="M99" s="8"/>
      <c r="N99" s="221"/>
      <c r="O99" s="81"/>
      <c r="P99" s="8"/>
      <c r="Q99" s="20"/>
    </row>
    <row r="100" spans="1:17" ht="15" customHeight="1">
      <c r="A100" s="279"/>
      <c r="B100" s="82"/>
      <c r="C100" s="54" t="s">
        <v>473</v>
      </c>
      <c r="D100" s="55"/>
      <c r="E100" s="56"/>
      <c r="F100" s="212">
        <v>1068</v>
      </c>
      <c r="G100" s="44"/>
      <c r="H100" s="248" t="s">
        <v>126</v>
      </c>
      <c r="I100" s="276" t="str">
        <f t="shared" si="3"/>
        <v>Please enter a value</v>
      </c>
      <c r="J100" s="8"/>
      <c r="K100" s="38"/>
      <c r="L100" s="220"/>
      <c r="M100" s="8"/>
      <c r="N100" s="221"/>
      <c r="O100" s="81"/>
      <c r="P100" s="8"/>
      <c r="Q100" s="20"/>
    </row>
    <row r="101" spans="1:17" ht="15" customHeight="1">
      <c r="A101" s="279"/>
      <c r="B101" s="82"/>
      <c r="C101" s="54" t="s">
        <v>474</v>
      </c>
      <c r="D101" s="55"/>
      <c r="E101" s="56"/>
      <c r="F101" s="212">
        <v>1069</v>
      </c>
      <c r="G101" s="44"/>
      <c r="H101" s="248" t="s">
        <v>127</v>
      </c>
      <c r="I101" s="276" t="str">
        <f t="shared" si="3"/>
        <v>Please enter a value</v>
      </c>
      <c r="J101" s="8"/>
      <c r="K101" s="38"/>
      <c r="L101" s="220"/>
      <c r="M101" s="8"/>
      <c r="N101" s="221"/>
      <c r="O101" s="81"/>
      <c r="P101" s="8"/>
      <c r="Q101" s="20"/>
    </row>
    <row r="102" spans="1:17" ht="15" customHeight="1">
      <c r="A102" s="279"/>
      <c r="B102" s="82"/>
      <c r="C102" s="54" t="s">
        <v>475</v>
      </c>
      <c r="D102" s="55"/>
      <c r="E102" s="56"/>
      <c r="F102" s="45">
        <v>1070</v>
      </c>
      <c r="G102" s="44"/>
      <c r="H102" s="248" t="s">
        <v>128</v>
      </c>
      <c r="I102" s="276" t="str">
        <f t="shared" si="3"/>
        <v>Please enter a value</v>
      </c>
      <c r="J102" s="8"/>
      <c r="K102" s="38"/>
      <c r="L102" s="220"/>
      <c r="M102" s="8"/>
      <c r="N102" s="221"/>
      <c r="O102" s="81"/>
      <c r="P102" s="8"/>
      <c r="Q102" s="20"/>
    </row>
    <row r="103" spans="1:17" ht="15" customHeight="1">
      <c r="A103" s="279"/>
      <c r="B103" s="82"/>
      <c r="C103" s="244" t="s">
        <v>779</v>
      </c>
      <c r="D103" s="55"/>
      <c r="E103" s="56"/>
      <c r="F103" s="45">
        <v>1071</v>
      </c>
      <c r="G103" s="44"/>
      <c r="H103" s="248" t="s">
        <v>780</v>
      </c>
      <c r="I103" s="276" t="str">
        <f t="shared" si="3"/>
        <v>Please enter a value</v>
      </c>
      <c r="J103" s="8"/>
      <c r="K103" s="38"/>
      <c r="L103" s="220"/>
      <c r="M103" s="8"/>
      <c r="N103" s="221"/>
      <c r="O103" s="81"/>
      <c r="P103" s="8"/>
      <c r="Q103" s="20"/>
    </row>
    <row r="104" spans="1:17" ht="15" customHeight="1">
      <c r="A104" s="279"/>
      <c r="B104" s="82"/>
      <c r="C104" s="54" t="s">
        <v>621</v>
      </c>
      <c r="D104" s="55"/>
      <c r="E104" s="56"/>
      <c r="F104" s="45">
        <v>2133</v>
      </c>
      <c r="G104" s="44"/>
      <c r="H104" s="248" t="s">
        <v>129</v>
      </c>
      <c r="I104" s="276" t="str">
        <f t="shared" si="3"/>
        <v>Please enter a value</v>
      </c>
      <c r="J104" s="8"/>
      <c r="K104" s="38"/>
      <c r="L104" s="220"/>
      <c r="M104" s="8"/>
      <c r="N104" s="221"/>
      <c r="O104" s="81"/>
      <c r="P104" s="8"/>
      <c r="Q104" s="20"/>
    </row>
    <row r="105" spans="1:17" ht="15" customHeight="1">
      <c r="A105" s="279"/>
      <c r="B105" s="82"/>
      <c r="C105" s="244" t="s">
        <v>476</v>
      </c>
      <c r="D105" s="55"/>
      <c r="E105" s="56"/>
      <c r="F105" s="45">
        <v>1072</v>
      </c>
      <c r="G105" s="44"/>
      <c r="H105" s="248" t="s">
        <v>415</v>
      </c>
      <c r="I105" s="276" t="str">
        <f t="shared" si="3"/>
        <v>Please enter a value</v>
      </c>
      <c r="J105" s="8"/>
      <c r="K105" s="38"/>
      <c r="L105" s="220"/>
      <c r="M105" s="8"/>
      <c r="N105" s="221"/>
      <c r="O105" s="81"/>
      <c r="P105" s="8"/>
      <c r="Q105" s="20"/>
    </row>
    <row r="106" spans="1:17" ht="15" customHeight="1">
      <c r="A106" s="279"/>
      <c r="B106" s="82"/>
      <c r="C106" s="230" t="s">
        <v>587</v>
      </c>
      <c r="D106" s="216"/>
      <c r="E106" s="66"/>
      <c r="F106" s="212">
        <v>1073</v>
      </c>
      <c r="G106" s="46" t="str">
        <f>IF(COUNTIF(G94:G105,"= ")+COUNTIF(I94:I105,"&lt;&gt; ")=0,SUM(G94:G105)," ")</f>
        <v xml:space="preserve"> </v>
      </c>
      <c r="H106" s="248" t="s">
        <v>416</v>
      </c>
      <c r="I106" s="8"/>
      <c r="J106" s="8"/>
      <c r="K106" s="8"/>
      <c r="L106" s="8"/>
      <c r="M106" s="8"/>
      <c r="N106" s="8"/>
      <c r="O106" s="81"/>
      <c r="P106" s="8"/>
      <c r="Q106" s="20"/>
    </row>
    <row r="107" spans="1:17" ht="20.100000000000001" customHeight="1">
      <c r="A107" s="279"/>
      <c r="B107" s="87"/>
      <c r="C107" s="25"/>
      <c r="D107" s="25"/>
      <c r="E107" s="15"/>
      <c r="F107" s="36"/>
      <c r="G107" s="16"/>
      <c r="H107" s="24"/>
      <c r="I107" s="16"/>
      <c r="J107" s="8"/>
      <c r="K107" s="7"/>
      <c r="L107" s="16"/>
      <c r="M107" s="8"/>
      <c r="N107" s="16"/>
      <c r="O107" s="81"/>
      <c r="P107" s="8"/>
      <c r="Q107" s="20"/>
    </row>
    <row r="108" spans="1:17" ht="20.100000000000001" customHeight="1">
      <c r="A108" s="279"/>
      <c r="B108" s="87"/>
      <c r="C108" s="25"/>
      <c r="D108" s="25"/>
      <c r="E108" s="15"/>
      <c r="F108" s="36"/>
      <c r="G108" s="16"/>
      <c r="H108" s="24"/>
      <c r="I108" s="16"/>
      <c r="J108" s="8"/>
      <c r="K108" s="7"/>
      <c r="L108" s="16"/>
      <c r="M108" s="8"/>
      <c r="N108" s="16"/>
      <c r="O108" s="81"/>
      <c r="P108" s="8"/>
      <c r="Q108" s="20"/>
    </row>
    <row r="109" spans="1:17" ht="15" customHeight="1">
      <c r="A109" s="279"/>
      <c r="B109" s="80"/>
      <c r="C109" s="69" t="s">
        <v>256</v>
      </c>
      <c r="D109" s="75"/>
      <c r="E109" s="76"/>
      <c r="F109" s="67" t="s">
        <v>200</v>
      </c>
      <c r="G109" s="224" t="str">
        <f>G$23</f>
        <v>Amount</v>
      </c>
      <c r="H109" s="30"/>
      <c r="I109" s="35" t="str">
        <f>I$23</f>
        <v>Checks</v>
      </c>
      <c r="J109" s="8"/>
      <c r="K109" s="35" t="str">
        <f>K$23</f>
        <v>Remarks</v>
      </c>
      <c r="L109" s="35" t="str">
        <f>L$23</f>
        <v>Comments</v>
      </c>
      <c r="M109" s="8"/>
      <c r="N109" s="35" t="str">
        <f>N$23</f>
        <v>Supervisor Comments</v>
      </c>
      <c r="O109" s="81"/>
      <c r="P109" s="8"/>
      <c r="Q109" s="20"/>
    </row>
    <row r="110" spans="1:17" ht="15" customHeight="1">
      <c r="A110" s="279"/>
      <c r="B110" s="88"/>
      <c r="C110" s="230" t="s">
        <v>377</v>
      </c>
      <c r="D110" s="216"/>
      <c r="E110" s="66"/>
      <c r="F110" s="212">
        <v>1074</v>
      </c>
      <c r="G110" s="44"/>
      <c r="H110" s="30" t="s">
        <v>378</v>
      </c>
      <c r="I110" s="276" t="str">
        <f>IF(ISTEXT(G110),"No text please",IF(G110&lt;0,"No negatives please",IF(ISBLANK(G110),"Please enter a value",IF(AND(G110=0,ISERROR(FIND("zero",K110))),"Please confirm zero",IF(AND(G110&lt;&gt;0,K110="Confirmed zero"),"Value not zero"," ")))))</f>
        <v>Please enter a value</v>
      </c>
      <c r="J110" s="8"/>
      <c r="K110" s="38"/>
      <c r="L110" s="220"/>
      <c r="M110" s="8"/>
      <c r="N110" s="221"/>
      <c r="O110" s="81"/>
      <c r="P110" s="8"/>
      <c r="Q110" s="20"/>
    </row>
    <row r="111" spans="1:17" ht="30" customHeight="1">
      <c r="A111" s="279"/>
      <c r="B111" s="87"/>
      <c r="C111" s="25"/>
      <c r="D111" s="25"/>
      <c r="E111" s="15"/>
      <c r="F111" s="36"/>
      <c r="G111" s="16"/>
      <c r="H111" s="24"/>
      <c r="I111" s="16"/>
      <c r="J111" s="8"/>
      <c r="K111" s="7"/>
      <c r="L111" s="16"/>
      <c r="M111" s="8"/>
      <c r="N111" s="16"/>
      <c r="O111" s="81"/>
      <c r="P111" s="8"/>
      <c r="Q111" s="20"/>
    </row>
    <row r="112" spans="1:17" ht="15" customHeight="1">
      <c r="A112" s="279"/>
      <c r="B112" s="80"/>
      <c r="C112" s="51" t="s">
        <v>257</v>
      </c>
      <c r="D112" s="52"/>
      <c r="E112" s="53"/>
      <c r="F112" s="67" t="s">
        <v>200</v>
      </c>
      <c r="G112" s="224" t="str">
        <f>G$23</f>
        <v>Amount</v>
      </c>
      <c r="H112" s="30"/>
      <c r="I112" s="35" t="str">
        <f>I$23</f>
        <v>Checks</v>
      </c>
      <c r="J112" s="8"/>
      <c r="K112" s="35" t="str">
        <f>K$23</f>
        <v>Remarks</v>
      </c>
      <c r="L112" s="35" t="str">
        <f>L$23</f>
        <v>Comments</v>
      </c>
      <c r="M112" s="8"/>
      <c r="N112" s="35" t="str">
        <f>N$23</f>
        <v>Supervisor Comments</v>
      </c>
      <c r="O112" s="81"/>
      <c r="P112" s="8"/>
      <c r="Q112" s="20"/>
    </row>
    <row r="113" spans="1:17" ht="15" customHeight="1">
      <c r="A113" s="279"/>
      <c r="B113" s="82"/>
      <c r="C113" s="54" t="s">
        <v>136</v>
      </c>
      <c r="D113" s="55"/>
      <c r="E113" s="56"/>
      <c r="F113" s="45">
        <v>1075</v>
      </c>
      <c r="G113" s="44"/>
      <c r="H113" s="30" t="s">
        <v>138</v>
      </c>
      <c r="I113" s="276" t="str">
        <f>IF(ISTEXT(G113),"No text please",IF(G113&lt;0,"No negatives please",IF(ISBLANK(G113),"Please enter a value",IF(AND(G113=0,ISERROR(FIND("zero",K113))),"Please confirm zero",IF(AND(G113&lt;&gt;0,K113="Confirmed zero"),"Value not zero"," ")))))</f>
        <v>Please enter a value</v>
      </c>
      <c r="J113" s="8"/>
      <c r="K113" s="38"/>
      <c r="L113" s="220"/>
      <c r="M113" s="8"/>
      <c r="N113" s="221"/>
      <c r="O113" s="81"/>
      <c r="P113" s="8"/>
      <c r="Q113" s="20"/>
    </row>
    <row r="114" spans="1:17" ht="15" customHeight="1">
      <c r="A114" s="279"/>
      <c r="B114" s="82"/>
      <c r="C114" s="54" t="s">
        <v>137</v>
      </c>
      <c r="D114" s="55"/>
      <c r="E114" s="56"/>
      <c r="F114" s="212">
        <v>1076</v>
      </c>
      <c r="G114" s="44"/>
      <c r="H114" s="30" t="s">
        <v>139</v>
      </c>
      <c r="I114" s="276" t="str">
        <f>IF(ISTEXT(G114),"No text please",IF(G114&lt;0,"No negatives please",IF(ISBLANK(G114),"Please enter a value",IF(AND(G114=0,ISERROR(FIND("zero",K114))),"Please confirm zero",IF(AND(G114&lt;&gt;0,K114="Confirmed zero"),"Value not zero"," ")))))</f>
        <v>Please enter a value</v>
      </c>
      <c r="J114" s="8"/>
      <c r="K114" s="38"/>
      <c r="L114" s="220"/>
      <c r="M114" s="8"/>
      <c r="N114" s="221"/>
      <c r="O114" s="81"/>
      <c r="P114" s="8"/>
      <c r="Q114" s="20"/>
    </row>
    <row r="115" spans="1:17" ht="15" customHeight="1">
      <c r="A115" s="279"/>
      <c r="B115" s="82"/>
      <c r="C115" s="230" t="s">
        <v>522</v>
      </c>
      <c r="D115" s="214"/>
      <c r="E115" s="66"/>
      <c r="F115" s="212">
        <v>1077</v>
      </c>
      <c r="G115" s="46" t="str">
        <f>IF(COUNTIF(I113:I114,"&lt;&gt; ")=0,SUM(G113:G114),"")</f>
        <v/>
      </c>
      <c r="H115" s="30" t="s">
        <v>379</v>
      </c>
      <c r="I115" s="8"/>
      <c r="J115" s="8"/>
      <c r="K115" s="8"/>
      <c r="L115" s="8"/>
      <c r="M115" s="8"/>
      <c r="N115" s="8"/>
      <c r="O115" s="81"/>
      <c r="P115" s="8"/>
      <c r="Q115" s="20"/>
    </row>
    <row r="116" spans="1:17" ht="30" customHeight="1">
      <c r="A116" s="279"/>
      <c r="B116" s="87"/>
      <c r="C116" s="25"/>
      <c r="D116" s="25"/>
      <c r="E116" s="15"/>
      <c r="F116" s="36"/>
      <c r="G116" s="16"/>
      <c r="H116" s="24"/>
      <c r="I116" s="16"/>
      <c r="J116" s="8"/>
      <c r="K116" s="7"/>
      <c r="L116" s="16"/>
      <c r="M116" s="8"/>
      <c r="N116" s="16"/>
      <c r="O116" s="81"/>
      <c r="P116" s="8"/>
      <c r="Q116" s="20"/>
    </row>
    <row r="117" spans="1:17" ht="15" customHeight="1">
      <c r="A117" s="279"/>
      <c r="B117" s="80"/>
      <c r="C117" s="51" t="s">
        <v>560</v>
      </c>
      <c r="D117" s="52"/>
      <c r="E117" s="53"/>
      <c r="F117" s="67" t="s">
        <v>200</v>
      </c>
      <c r="G117" s="224" t="str">
        <f>G$23</f>
        <v>Amount</v>
      </c>
      <c r="H117" s="30"/>
      <c r="I117" s="35" t="str">
        <f>I$23</f>
        <v>Checks</v>
      </c>
      <c r="J117" s="8"/>
      <c r="K117" s="35" t="str">
        <f>K$23</f>
        <v>Remarks</v>
      </c>
      <c r="L117" s="35" t="str">
        <f>L$23</f>
        <v>Comments</v>
      </c>
      <c r="M117" s="8"/>
      <c r="N117" s="35" t="str">
        <f>N$23</f>
        <v>Supervisor Comments</v>
      </c>
      <c r="O117" s="81"/>
      <c r="P117" s="8"/>
      <c r="Q117" s="20"/>
    </row>
    <row r="118" spans="1:17" ht="15" customHeight="1">
      <c r="A118" s="280"/>
      <c r="B118" s="82"/>
      <c r="C118" s="244" t="s">
        <v>479</v>
      </c>
      <c r="D118" s="55"/>
      <c r="E118" s="56"/>
      <c r="F118" s="45">
        <v>2123</v>
      </c>
      <c r="G118" s="219"/>
      <c r="H118" s="248" t="s">
        <v>143</v>
      </c>
      <c r="I118" s="276" t="str">
        <f>IF(ISTEXT(G118),"No text please",IF(G118&lt;0,"No negatives please",IF(ISBLANK(G118),"Please enter a value",IF(AND(G118=0,ISERROR(FIND("zero",K118))),"Please confirm zero",IF(AND(G118&lt;&gt;0,K118="Confirmed zero"),"Value not zero"," ")))))</f>
        <v>Please enter a value</v>
      </c>
      <c r="J118" s="8"/>
      <c r="K118" s="38"/>
      <c r="L118" s="220"/>
      <c r="M118" s="8"/>
      <c r="N118" s="221"/>
      <c r="O118" s="81"/>
      <c r="P118" s="20"/>
      <c r="Q118" s="20"/>
    </row>
    <row r="119" spans="1:17" ht="15" customHeight="1">
      <c r="A119" s="280"/>
      <c r="B119" s="82"/>
      <c r="C119" s="255" t="s">
        <v>602</v>
      </c>
      <c r="D119" s="55"/>
      <c r="E119" s="56"/>
      <c r="F119" s="45">
        <v>2124</v>
      </c>
      <c r="G119" s="219"/>
      <c r="H119" s="248" t="s">
        <v>144</v>
      </c>
      <c r="I119" s="276" t="str">
        <f>IF(ISTEXT(G119),"No text please",IF(G119&lt;0,"No negatives please",IF(ISBLANK(G119),"Please enter a value",IF(AND(G119=0,ISERROR(FIND("zero",K119))),"Please confirm zero",IF(AND(G119&lt;&gt;0,K119="Confirmed zero"),"Value not zero"," ")))))</f>
        <v>Please enter a value</v>
      </c>
      <c r="J119" s="8"/>
      <c r="K119" s="38"/>
      <c r="L119" s="220"/>
      <c r="M119" s="8"/>
      <c r="N119" s="221"/>
      <c r="O119" s="81"/>
      <c r="P119" s="20"/>
      <c r="Q119" s="20"/>
    </row>
    <row r="120" spans="1:17" ht="15" customHeight="1">
      <c r="A120" s="279"/>
      <c r="B120" s="82"/>
      <c r="C120" s="230" t="s">
        <v>543</v>
      </c>
      <c r="D120" s="231"/>
      <c r="E120" s="232"/>
      <c r="F120" s="45">
        <v>2125</v>
      </c>
      <c r="G120" s="46" t="str">
        <f>IF(COUNTIF(I118:I119,"&lt;&gt; ")=0,SUM((G118),(G119)),"")</f>
        <v/>
      </c>
      <c r="H120" s="248" t="s">
        <v>145</v>
      </c>
      <c r="I120" s="8"/>
      <c r="J120" s="8"/>
      <c r="K120" s="8"/>
      <c r="L120" s="8"/>
      <c r="M120" s="8"/>
      <c r="N120" s="8"/>
      <c r="O120" s="81"/>
      <c r="P120" s="8"/>
      <c r="Q120" s="20"/>
    </row>
    <row r="121" spans="1:17" ht="15" customHeight="1">
      <c r="A121" s="280"/>
      <c r="B121" s="82"/>
      <c r="C121" s="255" t="s">
        <v>480</v>
      </c>
      <c r="D121" s="55"/>
      <c r="E121" s="56"/>
      <c r="F121" s="45">
        <v>2126</v>
      </c>
      <c r="G121" s="219"/>
      <c r="H121" s="248" t="s">
        <v>482</v>
      </c>
      <c r="I121" s="276" t="str">
        <f>IF(ISTEXT(G121),"No text please",IF(G121&lt;0,"No negatives please",IF(ISBLANK(G121),"Please enter a value",IF(AND(G121=0,ISERROR(FIND("zero",K121))),"Please confirm zero",IF(AND(G121&lt;&gt;0,K121="Confirmed zero"),"Value not zero"," ")))))</f>
        <v>Please enter a value</v>
      </c>
      <c r="J121" s="8"/>
      <c r="K121" s="38"/>
      <c r="L121" s="220"/>
      <c r="M121" s="8"/>
      <c r="N121" s="221"/>
      <c r="O121" s="81"/>
      <c r="P121" s="20"/>
      <c r="Q121" s="20"/>
    </row>
    <row r="122" spans="1:17" ht="15" customHeight="1">
      <c r="A122" s="280"/>
      <c r="B122" s="82"/>
      <c r="C122" s="255" t="s">
        <v>481</v>
      </c>
      <c r="D122" s="55"/>
      <c r="E122" s="56"/>
      <c r="F122" s="45">
        <v>2127</v>
      </c>
      <c r="G122" s="219"/>
      <c r="H122" s="248" t="s">
        <v>483</v>
      </c>
      <c r="I122" s="276" t="str">
        <f>IF(ISTEXT(G122),"No text please",IF(G122&lt;0,"No negatives please",IF(ISBLANK(G122),"Please enter a value",IF(AND(G122=0,ISERROR(FIND("zero",K122))),"Please confirm zero",IF(AND(G122&lt;&gt;0,K122="Confirmed zero"),"Value not zero"," ")))))</f>
        <v>Please enter a value</v>
      </c>
      <c r="J122" s="8"/>
      <c r="K122" s="38"/>
      <c r="L122" s="220"/>
      <c r="M122" s="8"/>
      <c r="N122" s="221"/>
      <c r="O122" s="81"/>
      <c r="P122" s="20"/>
      <c r="Q122" s="20"/>
    </row>
    <row r="123" spans="1:17" ht="15" customHeight="1">
      <c r="A123" s="279"/>
      <c r="B123" s="82"/>
      <c r="C123" s="230" t="s">
        <v>544</v>
      </c>
      <c r="D123" s="231"/>
      <c r="E123" s="232"/>
      <c r="F123" s="45">
        <v>2128</v>
      </c>
      <c r="G123" s="46" t="str">
        <f>IF(COUNTIF(I121:I122,"&lt;&gt; ")=0,SUM((G121),(G122)),"")</f>
        <v/>
      </c>
      <c r="H123" s="248" t="s">
        <v>484</v>
      </c>
      <c r="I123" s="8"/>
      <c r="J123" s="8"/>
      <c r="K123" s="8"/>
      <c r="L123" s="8"/>
      <c r="M123" s="8"/>
      <c r="N123" s="8"/>
      <c r="O123" s="81"/>
      <c r="P123" s="8"/>
      <c r="Q123" s="20"/>
    </row>
    <row r="124" spans="1:17" ht="20.100000000000001" customHeight="1">
      <c r="A124" s="279"/>
      <c r="B124" s="182"/>
      <c r="C124" s="183"/>
      <c r="D124" s="183"/>
      <c r="E124" s="111"/>
      <c r="F124" s="184"/>
      <c r="G124" s="111"/>
      <c r="H124" s="185"/>
      <c r="I124" s="111"/>
      <c r="J124" s="111"/>
      <c r="K124" s="111"/>
      <c r="L124" s="111"/>
      <c r="M124" s="111"/>
      <c r="N124" s="111"/>
      <c r="O124" s="186"/>
      <c r="P124" s="8"/>
      <c r="Q124" s="20"/>
    </row>
    <row r="125" spans="1:17" ht="20.100000000000001" customHeight="1">
      <c r="A125" s="279"/>
      <c r="B125" s="59" t="s">
        <v>140</v>
      </c>
      <c r="C125" s="60"/>
      <c r="D125" s="60"/>
      <c r="E125" s="60"/>
      <c r="F125" s="60"/>
      <c r="G125" s="60"/>
      <c r="H125" s="77"/>
      <c r="I125" s="60"/>
      <c r="J125" s="60"/>
      <c r="K125" s="60"/>
      <c r="L125" s="60"/>
      <c r="M125" s="60"/>
      <c r="N125" s="60"/>
      <c r="O125" s="61"/>
      <c r="P125" s="8"/>
      <c r="Q125" s="20"/>
    </row>
    <row r="126" spans="1:17" ht="20.100000000000001" customHeight="1">
      <c r="A126" s="279"/>
      <c r="B126" s="198"/>
      <c r="C126" s="199"/>
      <c r="D126" s="199"/>
      <c r="E126" s="200"/>
      <c r="F126" s="201"/>
      <c r="G126" s="202"/>
      <c r="H126" s="203"/>
      <c r="I126" s="202"/>
      <c r="J126" s="189"/>
      <c r="K126" s="204"/>
      <c r="L126" s="202"/>
      <c r="M126" s="189"/>
      <c r="N126" s="202"/>
      <c r="O126" s="192"/>
      <c r="P126" s="8"/>
      <c r="Q126" s="20"/>
    </row>
    <row r="127" spans="1:17" ht="15" customHeight="1">
      <c r="A127" s="279"/>
      <c r="B127" s="80"/>
      <c r="C127" s="51" t="s">
        <v>561</v>
      </c>
      <c r="D127" s="52"/>
      <c r="E127" s="62"/>
      <c r="F127" s="67" t="s">
        <v>200</v>
      </c>
      <c r="G127" s="224" t="str">
        <f>G$23</f>
        <v>Amount</v>
      </c>
      <c r="H127" s="30"/>
      <c r="I127" s="35" t="str">
        <f>I$23</f>
        <v>Checks</v>
      </c>
      <c r="J127" s="8"/>
      <c r="K127" s="35" t="str">
        <f>K$23</f>
        <v>Remarks</v>
      </c>
      <c r="L127" s="35" t="str">
        <f>L$23</f>
        <v>Comments</v>
      </c>
      <c r="M127" s="8"/>
      <c r="N127" s="35" t="str">
        <f>N$23</f>
        <v>Supervisor Comments</v>
      </c>
      <c r="O127" s="81"/>
      <c r="P127" s="8"/>
      <c r="Q127" s="20"/>
    </row>
    <row r="128" spans="1:17" ht="15" customHeight="1">
      <c r="A128" s="279"/>
      <c r="B128" s="89"/>
      <c r="C128" s="244" t="s">
        <v>141</v>
      </c>
      <c r="D128" s="55"/>
      <c r="E128" s="56"/>
      <c r="F128" s="45">
        <v>2129</v>
      </c>
      <c r="G128" s="44"/>
      <c r="H128" s="248" t="s">
        <v>150</v>
      </c>
      <c r="I128" s="276" t="str">
        <f>IF(ISTEXT(G128),"No text please",IF(G128&lt;0,"No negatives please",IF(ISBLANK(G128),"Please enter a value",IF(AND(G128=0,ISERROR(FIND("zero",K128))),"Please confirm zero",IF(AND(G128&lt;&gt;0,K128="Confirmed zero"),"Value not zero"," ")))))</f>
        <v>Please enter a value</v>
      </c>
      <c r="J128" s="8"/>
      <c r="K128" s="38"/>
      <c r="L128" s="220"/>
      <c r="M128" s="8"/>
      <c r="N128" s="221"/>
      <c r="O128" s="81"/>
      <c r="P128" s="8"/>
      <c r="Q128" s="20"/>
    </row>
    <row r="129" spans="1:17" ht="15" customHeight="1">
      <c r="A129" s="279"/>
      <c r="B129" s="82"/>
      <c r="C129" s="255" t="s">
        <v>142</v>
      </c>
      <c r="D129" s="246"/>
      <c r="E129" s="56"/>
      <c r="F129" s="45">
        <v>1905</v>
      </c>
      <c r="G129" s="250"/>
      <c r="H129" s="248" t="s">
        <v>168</v>
      </c>
      <c r="I129" s="276" t="str">
        <f>IF(ISTEXT(G129),"No text please",IF(G129&lt;0,"No negatives please",IF(ISBLANK(G129),"Please enter a value",IF(AND(G129=0,ISERROR(FIND("zero",K129))),"Please confirm zero",IF(AND(G129&lt;&gt;0,K129="Confirmed zero"),"Value not zero"," ")))))</f>
        <v>Please enter a value</v>
      </c>
      <c r="J129" s="8"/>
      <c r="K129" s="38"/>
      <c r="L129" s="220"/>
      <c r="M129" s="8"/>
      <c r="N129" s="221"/>
      <c r="O129" s="81"/>
      <c r="P129" s="20"/>
      <c r="Q129" s="20"/>
    </row>
    <row r="130" spans="1:17" s="17" customFormat="1" ht="15" customHeight="1">
      <c r="A130" s="279"/>
      <c r="B130" s="84"/>
      <c r="C130" s="346" t="s">
        <v>545</v>
      </c>
      <c r="D130" s="346"/>
      <c r="E130" s="346"/>
      <c r="F130" s="40"/>
      <c r="G130" s="39"/>
      <c r="H130" s="30"/>
      <c r="I130" s="8"/>
      <c r="J130" s="152"/>
      <c r="K130" s="8"/>
      <c r="L130" s="8"/>
      <c r="M130" s="152"/>
      <c r="N130" s="8"/>
      <c r="O130" s="85"/>
      <c r="P130" s="8"/>
      <c r="Q130" s="32"/>
    </row>
    <row r="131" spans="1:17" ht="15" customHeight="1">
      <c r="A131" s="279"/>
      <c r="B131" s="82"/>
      <c r="C131" s="346"/>
      <c r="D131" s="346"/>
      <c r="E131" s="346"/>
      <c r="F131" s="45">
        <v>1227</v>
      </c>
      <c r="G131" s="46" t="str">
        <f>IF(COUNTIF(I128:I129,"&lt;&gt; ")=0,SUM(G128:G129),"")</f>
        <v/>
      </c>
      <c r="H131" s="248" t="s">
        <v>485</v>
      </c>
      <c r="I131" s="14"/>
      <c r="K131" s="14"/>
      <c r="L131" s="14"/>
      <c r="N131" s="14"/>
      <c r="O131" s="81"/>
      <c r="P131" s="20"/>
      <c r="Q131" s="20"/>
    </row>
    <row r="132" spans="1:17" ht="30" customHeight="1">
      <c r="A132" s="279"/>
      <c r="B132" s="87"/>
      <c r="C132" s="25"/>
      <c r="D132" s="25"/>
      <c r="E132" s="15"/>
      <c r="F132" s="36"/>
      <c r="G132" s="16"/>
      <c r="H132" s="24"/>
      <c r="I132" s="8"/>
      <c r="J132" s="8"/>
      <c r="K132" s="8"/>
      <c r="L132" s="8"/>
      <c r="M132" s="8"/>
      <c r="N132" s="8"/>
      <c r="O132" s="81"/>
      <c r="P132" s="8"/>
      <c r="Q132" s="20"/>
    </row>
    <row r="133" spans="1:17" ht="15" customHeight="1">
      <c r="A133" s="279"/>
      <c r="B133" s="80"/>
      <c r="C133" s="51" t="s">
        <v>562</v>
      </c>
      <c r="D133" s="52"/>
      <c r="E133" s="62"/>
      <c r="F133" s="67" t="s">
        <v>200</v>
      </c>
      <c r="G133" s="224" t="str">
        <f>G$23</f>
        <v>Amount</v>
      </c>
      <c r="H133" s="30"/>
      <c r="I133" s="35" t="str">
        <f>I$23</f>
        <v>Checks</v>
      </c>
      <c r="J133" s="8"/>
      <c r="K133" s="35" t="str">
        <f>K$23</f>
        <v>Remarks</v>
      </c>
      <c r="L133" s="35" t="str">
        <f>L$23</f>
        <v>Comments</v>
      </c>
      <c r="M133" s="8"/>
      <c r="N133" s="35" t="str">
        <f>N$23</f>
        <v>Supervisor Comments</v>
      </c>
      <c r="O133" s="81"/>
      <c r="P133" s="8"/>
      <c r="Q133" s="20"/>
    </row>
    <row r="134" spans="1:17" ht="15" customHeight="1">
      <c r="A134" s="279"/>
      <c r="B134" s="82"/>
      <c r="C134" s="54" t="s">
        <v>146</v>
      </c>
      <c r="D134" s="55"/>
      <c r="E134" s="56"/>
      <c r="F134" s="212">
        <v>1081</v>
      </c>
      <c r="G134" s="219"/>
      <c r="H134" s="248" t="s">
        <v>151</v>
      </c>
      <c r="I134" s="276" t="str">
        <f>IF(ISTEXT(G134),"No text please",IF(G134&lt;0,"No negatives please",IF(ISBLANK(G134),"Please enter a value",IF(AND(G134=0,ISERROR(FIND("zero",K134))),"Please confirm zero",IF(AND(G134&lt;&gt;0,K134="Confirmed zero"),"Value not zero",IF(SUM(G134:G135)&lt;SUM(G136:G137),"11.a. + 11.b. &lt; 11.c. + 11.d.",IF(SUM(G134:G135)&lt;G136+G137/0.85,"Value underreported?"," ")))))))</f>
        <v>Please enter a value</v>
      </c>
      <c r="J134" s="8"/>
      <c r="K134" s="38"/>
      <c r="L134" s="220"/>
      <c r="M134" s="8"/>
      <c r="N134" s="221"/>
      <c r="O134" s="81"/>
      <c r="P134" s="8"/>
      <c r="Q134" s="20"/>
    </row>
    <row r="135" spans="1:17" ht="15" customHeight="1">
      <c r="A135" s="279"/>
      <c r="B135" s="82"/>
      <c r="C135" s="54" t="s">
        <v>147</v>
      </c>
      <c r="D135" s="55"/>
      <c r="E135" s="56"/>
      <c r="F135" s="212">
        <v>1082</v>
      </c>
      <c r="G135" s="44"/>
      <c r="H135" s="248" t="s">
        <v>486</v>
      </c>
      <c r="I135" s="276" t="str">
        <f>IF(ISTEXT(G135),"No text please",IF(G135&lt;0,"No negatives please",IF(ISBLANK(G135),"Please enter a value",IF(AND(G135=0,ISERROR(FIND("zero",K135))),"Please confirm zero",IF(AND(G135&lt;&gt;0,K135="Confirmed zero"),"Value not zero",IF(SUM(G134:G135)&lt;SUM(G136:G137),"11.a. + 11.b. &lt; 11.c. + 11.d.",IF(SUM(G134:G135)&lt;G136+G137/0.85,"Value underreported?"," ")))))))</f>
        <v>Please enter a value</v>
      </c>
      <c r="J135" s="8"/>
      <c r="K135" s="38"/>
      <c r="L135" s="220"/>
      <c r="M135" s="8"/>
      <c r="N135" s="221"/>
      <c r="O135" s="81"/>
      <c r="P135" s="8"/>
      <c r="Q135" s="20"/>
    </row>
    <row r="136" spans="1:17" ht="15" customHeight="1">
      <c r="A136" s="279"/>
      <c r="B136" s="82"/>
      <c r="C136" s="54" t="s">
        <v>148</v>
      </c>
      <c r="D136" s="55"/>
      <c r="E136" s="56"/>
      <c r="F136" s="212">
        <v>1083</v>
      </c>
      <c r="G136" s="44"/>
      <c r="H136" s="248" t="s">
        <v>487</v>
      </c>
      <c r="I136" s="276" t="str">
        <f>IF(ISTEXT(G136),"No text please",IF(G136&lt;0,"No negatives please",IF(ISBLANK(G136),"Please enter a value",IF(AND(G136=0,ISERROR(FIND("zero",K136))),"Please confirm zero",IF(AND(G136&lt;&gt;0,K136="Confirmed zero"),"Value not zero",IF(SUM(G134:G135)&lt;SUM(G136:G137),"11.a. + 11.b. &lt; 11.c. + 11.d."," "))))))</f>
        <v>Please enter a value</v>
      </c>
      <c r="J136" s="8"/>
      <c r="K136" s="38"/>
      <c r="L136" s="220"/>
      <c r="M136" s="8"/>
      <c r="N136" s="221"/>
      <c r="O136" s="81"/>
      <c r="P136" s="20"/>
      <c r="Q136" s="20"/>
    </row>
    <row r="137" spans="1:17" ht="15" customHeight="1">
      <c r="A137" s="279"/>
      <c r="B137" s="82"/>
      <c r="C137" s="106" t="s">
        <v>199</v>
      </c>
      <c r="D137" s="107"/>
      <c r="E137" s="56"/>
      <c r="F137" s="212">
        <v>1084</v>
      </c>
      <c r="G137" s="219"/>
      <c r="H137" s="248" t="s">
        <v>488</v>
      </c>
      <c r="I137" s="276" t="str">
        <f>IF(ISTEXT(G137),"No text please",IF(G137&lt;0,"No negatives please",IF(ISBLANK(G137),"Please enter a value",IF(AND(G137=0,ISERROR(FIND("zero",K137))),"Please confirm zero",IF(AND(G137&lt;&gt;0,K137="Confirmed zero"),"Value not zero",IF(SUM(G134:G135)&lt;SUM(G136:G137),"11.a. + 11.b. &lt; 11.c. + 11.d.",IF(SUM(G134:G135)&lt;G136+G137/0.85,"Haircuts not applied?"," ")))))))</f>
        <v>Please enter a value</v>
      </c>
      <c r="J137" s="8"/>
      <c r="K137" s="38"/>
      <c r="L137" s="220"/>
      <c r="M137" s="8"/>
      <c r="N137" s="221"/>
      <c r="O137" s="81"/>
      <c r="P137" s="20"/>
      <c r="Q137" s="20"/>
    </row>
    <row r="138" spans="1:17" ht="15" customHeight="1">
      <c r="A138" s="279"/>
      <c r="B138" s="82"/>
      <c r="C138" s="230" t="s">
        <v>605</v>
      </c>
      <c r="D138" s="214"/>
      <c r="E138" s="66"/>
      <c r="F138" s="212">
        <v>1085</v>
      </c>
      <c r="G138" s="46" t="str">
        <f>IF(COUNTIF(I134:I137,"&lt;&gt; ")=0,MAX(SUM(G134:G135)-SUM(G136:G137),0),"")</f>
        <v/>
      </c>
      <c r="H138" s="248" t="s">
        <v>489</v>
      </c>
      <c r="I138" s="8"/>
      <c r="J138" s="8"/>
      <c r="K138" s="8"/>
      <c r="L138" s="8"/>
      <c r="M138" s="8"/>
      <c r="N138" s="8"/>
      <c r="O138" s="81"/>
      <c r="P138" s="20"/>
      <c r="Q138" s="20"/>
    </row>
    <row r="139" spans="1:17" ht="30" customHeight="1">
      <c r="A139" s="279"/>
      <c r="B139" s="87"/>
      <c r="C139" s="25"/>
      <c r="D139" s="25"/>
      <c r="E139" s="15"/>
      <c r="F139" s="36"/>
      <c r="G139" s="16"/>
      <c r="H139" s="24"/>
      <c r="I139" s="16"/>
      <c r="J139" s="8"/>
      <c r="K139" s="7"/>
      <c r="L139" s="16"/>
      <c r="M139" s="8"/>
      <c r="N139" s="16"/>
      <c r="O139" s="81"/>
      <c r="P139" s="8"/>
      <c r="Q139" s="20"/>
    </row>
    <row r="140" spans="1:17" ht="15" customHeight="1">
      <c r="A140" s="279"/>
      <c r="B140" s="80"/>
      <c r="C140" s="51" t="s">
        <v>563</v>
      </c>
      <c r="D140" s="52"/>
      <c r="E140" s="53"/>
      <c r="F140" s="67" t="s">
        <v>200</v>
      </c>
      <c r="G140" s="224" t="str">
        <f>G$23</f>
        <v>Amount</v>
      </c>
      <c r="H140" s="30"/>
      <c r="I140" s="35" t="str">
        <f>I$23</f>
        <v>Checks</v>
      </c>
      <c r="J140" s="8"/>
      <c r="K140" s="35" t="str">
        <f>K$23</f>
        <v>Remarks</v>
      </c>
      <c r="L140" s="35" t="str">
        <f>L$23</f>
        <v>Comments</v>
      </c>
      <c r="M140" s="8"/>
      <c r="N140" s="35" t="str">
        <f>N$23</f>
        <v>Supervisor Comments</v>
      </c>
      <c r="O140" s="81"/>
      <c r="P140" s="8"/>
      <c r="Q140" s="20"/>
    </row>
    <row r="141" spans="1:17" ht="15" customHeight="1">
      <c r="A141" s="279"/>
      <c r="B141" s="82"/>
      <c r="C141" s="230" t="s">
        <v>546</v>
      </c>
      <c r="D141" s="231"/>
      <c r="E141" s="232"/>
      <c r="F141" s="45">
        <v>1229</v>
      </c>
      <c r="G141" s="219"/>
      <c r="H141" s="248" t="s">
        <v>490</v>
      </c>
      <c r="I141" s="276" t="str">
        <f>IF(ISTEXT(G141),"No text please",IF(G141&lt;0,"No negatives please",IF(ISBLANK(G141),"Please enter a value",IF(AND(G141=0,ISERROR(FIND("zero",K141))),"Please confirm zero",IF(AND(G141&lt;&gt;0,K141="Confirmed zero"),"Value not zero"," ")))))</f>
        <v>Please enter a value</v>
      </c>
      <c r="J141" s="8"/>
      <c r="K141" s="38"/>
      <c r="L141" s="220"/>
      <c r="M141" s="8"/>
      <c r="N141" s="221"/>
      <c r="O141" s="81"/>
      <c r="P141" s="20"/>
      <c r="Q141" s="20"/>
    </row>
    <row r="142" spans="1:17" ht="20.100000000000001" customHeight="1">
      <c r="A142" s="279"/>
      <c r="B142" s="182"/>
      <c r="C142" s="183"/>
      <c r="D142" s="183"/>
      <c r="E142" s="111"/>
      <c r="F142" s="184"/>
      <c r="G142" s="111"/>
      <c r="H142" s="185"/>
      <c r="I142" s="111"/>
      <c r="J142" s="111"/>
      <c r="K142" s="111"/>
      <c r="L142" s="111"/>
      <c r="M142" s="111"/>
      <c r="N142" s="111"/>
      <c r="O142" s="186"/>
      <c r="P142" s="8"/>
      <c r="Q142" s="20"/>
    </row>
    <row r="143" spans="1:17" ht="20.100000000000001" customHeight="1">
      <c r="A143" s="279"/>
      <c r="B143" s="59" t="s">
        <v>152</v>
      </c>
      <c r="C143" s="60"/>
      <c r="D143" s="60"/>
      <c r="E143" s="60"/>
      <c r="F143" s="60"/>
      <c r="G143" s="60"/>
      <c r="H143" s="77"/>
      <c r="I143" s="60"/>
      <c r="J143" s="60"/>
      <c r="K143" s="60"/>
      <c r="L143" s="60"/>
      <c r="M143" s="60"/>
      <c r="N143" s="60"/>
      <c r="O143" s="61"/>
      <c r="P143" s="20"/>
      <c r="Q143" s="20"/>
    </row>
    <row r="144" spans="1:17" ht="20.100000000000001" customHeight="1">
      <c r="A144" s="279"/>
      <c r="B144" s="198"/>
      <c r="C144" s="199"/>
      <c r="D144" s="199"/>
      <c r="E144" s="200"/>
      <c r="F144" s="201"/>
      <c r="G144" s="202"/>
      <c r="H144" s="203"/>
      <c r="I144" s="202"/>
      <c r="J144" s="189"/>
      <c r="K144" s="204"/>
      <c r="L144" s="202"/>
      <c r="M144" s="189"/>
      <c r="N144" s="202"/>
      <c r="O144" s="192"/>
      <c r="P144" s="8"/>
      <c r="Q144" s="20"/>
    </row>
    <row r="145" spans="1:17" ht="15" customHeight="1">
      <c r="A145" s="279"/>
      <c r="B145" s="80"/>
      <c r="C145" s="51" t="s">
        <v>564</v>
      </c>
      <c r="D145" s="52"/>
      <c r="E145" s="323"/>
      <c r="F145" s="67" t="s">
        <v>200</v>
      </c>
      <c r="G145" s="224" t="str">
        <f>G$23</f>
        <v>Amount</v>
      </c>
      <c r="H145" s="30"/>
      <c r="I145" s="35" t="str">
        <f>I$23</f>
        <v>Checks</v>
      </c>
      <c r="J145" s="8"/>
      <c r="K145" s="35" t="str">
        <f>K$23</f>
        <v>Remarks</v>
      </c>
      <c r="L145" s="35" t="str">
        <f>L$23</f>
        <v>Comments</v>
      </c>
      <c r="M145" s="8"/>
      <c r="N145" s="35" t="str">
        <f>N$23</f>
        <v>Supervisor Comments</v>
      </c>
      <c r="O145" s="81"/>
      <c r="P145" s="8"/>
      <c r="Q145" s="20"/>
    </row>
    <row r="146" spans="1:17" ht="15" customHeight="1">
      <c r="A146" s="279"/>
      <c r="B146" s="82"/>
      <c r="C146" s="244" t="s">
        <v>492</v>
      </c>
      <c r="D146" s="246"/>
      <c r="E146" s="56"/>
      <c r="F146" s="45">
        <v>1087</v>
      </c>
      <c r="G146" s="44"/>
      <c r="H146" s="248" t="s">
        <v>153</v>
      </c>
      <c r="I146" s="276" t="str">
        <f>IF(ISTEXT(G146),"No text please",IF(G146&lt;0,"No negatives please",IF(ISBLANK(G146),"Please enter a value",IF(AND(G146=0,ISERROR(FIND("zero",K146))),"Please confirm zero",IF(AND(G146&lt;&gt;0,K146="Confirmed zero"),"Value not zero"," ")))))</f>
        <v>Please enter a value</v>
      </c>
      <c r="J146" s="8"/>
      <c r="K146" s="38"/>
      <c r="L146" s="220"/>
      <c r="M146" s="8"/>
      <c r="N146" s="221"/>
      <c r="O146" s="81"/>
      <c r="P146" s="8"/>
      <c r="Q146" s="20"/>
    </row>
    <row r="147" spans="1:17" ht="15" customHeight="1">
      <c r="A147" s="279"/>
      <c r="B147" s="82"/>
      <c r="C147" s="244" t="s">
        <v>461</v>
      </c>
      <c r="D147" s="246"/>
      <c r="E147" s="56"/>
      <c r="F147" s="45">
        <v>1146</v>
      </c>
      <c r="G147" s="219"/>
      <c r="H147" s="248" t="s">
        <v>154</v>
      </c>
      <c r="I147" s="276" t="str">
        <f>IF(ISTEXT(G147),"No text please",IF(G147&lt;0,"No negatives please",IF(ISBLANK(G147),"Please enter a value",IF(AND(G147=0,ISERROR(FIND("zero",K147))),"Please confirm zero",IF(AND(G147&lt;&gt;0,K147="Confirmed zero"),"Value not zero"," ")))))</f>
        <v>Please enter a value</v>
      </c>
      <c r="J147" s="8"/>
      <c r="K147" s="38"/>
      <c r="L147" s="220"/>
      <c r="M147" s="8"/>
      <c r="N147" s="221"/>
      <c r="O147" s="81"/>
      <c r="P147" s="20"/>
      <c r="Q147" s="20"/>
    </row>
    <row r="148" spans="1:17" ht="15" customHeight="1">
      <c r="A148" s="279"/>
      <c r="B148" s="82"/>
      <c r="C148" s="346" t="s">
        <v>547</v>
      </c>
      <c r="D148" s="346"/>
      <c r="E148" s="346"/>
      <c r="F148" s="45">
        <v>2130</v>
      </c>
      <c r="G148" s="46" t="str">
        <f>IF(COUNTIF(I146:I147,"&lt;&gt; ")=0,SUM(G146:G147),"")</f>
        <v/>
      </c>
      <c r="H148" s="248" t="s">
        <v>491</v>
      </c>
      <c r="I148" s="8"/>
      <c r="J148" s="8"/>
      <c r="K148" s="7"/>
      <c r="L148" s="8"/>
      <c r="M148" s="8"/>
      <c r="N148" s="8"/>
      <c r="O148" s="81"/>
      <c r="P148" s="20"/>
      <c r="Q148" s="20"/>
    </row>
    <row r="149" spans="1:17" ht="30" customHeight="1">
      <c r="A149" s="279"/>
      <c r="B149" s="87"/>
      <c r="C149" s="25"/>
      <c r="D149" s="25"/>
      <c r="E149" s="15"/>
      <c r="F149" s="36"/>
      <c r="G149" s="16"/>
      <c r="H149" s="24"/>
      <c r="I149" s="16"/>
      <c r="J149" s="8"/>
      <c r="K149" s="7"/>
      <c r="L149" s="16"/>
      <c r="M149" s="8"/>
      <c r="N149" s="16"/>
      <c r="O149" s="81"/>
      <c r="P149" s="8"/>
      <c r="Q149" s="20"/>
    </row>
    <row r="150" spans="1:17" ht="15" customHeight="1">
      <c r="A150" s="279"/>
      <c r="B150" s="80"/>
      <c r="C150" s="51" t="s">
        <v>565</v>
      </c>
      <c r="D150" s="52"/>
      <c r="E150" s="323"/>
      <c r="F150" s="74" t="s">
        <v>200</v>
      </c>
      <c r="G150" s="224" t="str">
        <f>G$23</f>
        <v>Amount</v>
      </c>
      <c r="H150" s="30"/>
      <c r="I150" s="35" t="str">
        <f>I$23</f>
        <v>Checks</v>
      </c>
      <c r="J150" s="8"/>
      <c r="K150" s="35" t="str">
        <f>K$23</f>
        <v>Remarks</v>
      </c>
      <c r="L150" s="35" t="str">
        <f>L$23</f>
        <v>Comments</v>
      </c>
      <c r="M150" s="8"/>
      <c r="N150" s="35" t="str">
        <f>N$23</f>
        <v>Supervisor Comments</v>
      </c>
      <c r="O150" s="81"/>
      <c r="P150" s="8"/>
      <c r="Q150" s="20"/>
    </row>
    <row r="151" spans="1:17" ht="15" customHeight="1">
      <c r="A151" s="279"/>
      <c r="B151" s="82"/>
      <c r="C151" s="244" t="s">
        <v>592</v>
      </c>
      <c r="D151" s="246"/>
      <c r="E151" s="56"/>
      <c r="F151" s="45">
        <v>2131</v>
      </c>
      <c r="G151" s="219"/>
      <c r="H151" s="248" t="s">
        <v>161</v>
      </c>
      <c r="I151" s="276" t="str">
        <f>IF(ISTEXT(G151),"No text please",IF(G151&lt;0,"No negatives please",IF(ISBLANK(G151),"Please enter a value",IF(AND(G151=0,ISERROR(FIND("zero",K151))),"Please confirm zero",IF(AND(G151&lt;&gt;0,K151="Confirmed zero"),"Value not zero"," ")))))</f>
        <v>Please enter a value</v>
      </c>
      <c r="J151" s="8"/>
      <c r="K151" s="38"/>
      <c r="L151" s="220"/>
      <c r="M151" s="8"/>
      <c r="N151" s="221"/>
      <c r="O151" s="81"/>
      <c r="P151" s="20"/>
      <c r="Q151" s="20"/>
    </row>
    <row r="152" spans="1:17" ht="15" customHeight="1">
      <c r="A152" s="279"/>
      <c r="B152" s="82"/>
      <c r="C152" s="244" t="s">
        <v>493</v>
      </c>
      <c r="D152" s="246"/>
      <c r="E152" s="56"/>
      <c r="F152" s="45">
        <v>1149</v>
      </c>
      <c r="G152" s="219"/>
      <c r="H152" s="248" t="s">
        <v>535</v>
      </c>
      <c r="I152" s="276" t="str">
        <f>IF(ISTEXT(G152),"No text please",IF(G152&lt;0,"No negatives please",IF(ISBLANK(G152),"Please enter a value",IF(AND(G152=0,ISERROR(FIND("zero",K152))),"Please confirm zero",IF(AND(G152&lt;&gt;0,K152="Confirmed zero"),"Value not zero"," ")))))</f>
        <v>Please enter a value</v>
      </c>
      <c r="J152" s="8"/>
      <c r="K152" s="38"/>
      <c r="L152" s="220"/>
      <c r="M152" s="8"/>
      <c r="N152" s="221"/>
      <c r="O152" s="81"/>
      <c r="P152" s="20"/>
      <c r="Q152" s="20"/>
    </row>
    <row r="153" spans="1:17" ht="15" customHeight="1">
      <c r="A153" s="279"/>
      <c r="B153" s="82"/>
      <c r="C153" s="346" t="s">
        <v>548</v>
      </c>
      <c r="D153" s="346"/>
      <c r="E153" s="346"/>
      <c r="F153" s="45">
        <v>1148</v>
      </c>
      <c r="G153" s="46" t="str">
        <f>IF(COUNTIF(I151:I152,"&lt;&gt; ")=0,SUM(G151:G152),"")</f>
        <v/>
      </c>
      <c r="H153" s="248" t="s">
        <v>162</v>
      </c>
      <c r="I153" s="8"/>
      <c r="J153" s="8"/>
      <c r="K153" s="7"/>
      <c r="L153" s="8"/>
      <c r="M153" s="8"/>
      <c r="N153" s="8"/>
      <c r="O153" s="81"/>
      <c r="P153" s="20"/>
      <c r="Q153" s="20"/>
    </row>
    <row r="154" spans="1:17" ht="20.100000000000001" customHeight="1">
      <c r="A154" s="279"/>
      <c r="B154" s="182"/>
      <c r="C154" s="183"/>
      <c r="D154" s="183"/>
      <c r="E154" s="111"/>
      <c r="F154" s="184"/>
      <c r="G154" s="111"/>
      <c r="H154" s="185"/>
      <c r="I154" s="111"/>
      <c r="J154" s="111"/>
      <c r="K154" s="111"/>
      <c r="L154" s="111"/>
      <c r="M154" s="111"/>
      <c r="N154" s="111"/>
      <c r="O154" s="186"/>
      <c r="P154" s="8"/>
      <c r="Q154" s="20"/>
    </row>
    <row r="155" spans="1:17" ht="20.100000000000001" customHeight="1">
      <c r="A155" s="279"/>
      <c r="B155" s="59" t="s">
        <v>223</v>
      </c>
      <c r="C155" s="60"/>
      <c r="D155" s="60"/>
      <c r="E155" s="60"/>
      <c r="F155" s="60"/>
      <c r="G155" s="60"/>
      <c r="H155" s="77"/>
      <c r="I155" s="60"/>
      <c r="J155" s="60"/>
      <c r="K155" s="60"/>
      <c r="L155" s="60"/>
      <c r="M155" s="60"/>
      <c r="N155" s="60"/>
      <c r="O155" s="61"/>
      <c r="P155" s="20"/>
      <c r="Q155" s="20"/>
    </row>
    <row r="156" spans="1:17" ht="20.100000000000001" customHeight="1">
      <c r="A156" s="279"/>
      <c r="B156" s="198"/>
      <c r="C156" s="199"/>
      <c r="D156" s="199"/>
      <c r="E156" s="200"/>
      <c r="F156" s="201"/>
      <c r="G156" s="202"/>
      <c r="H156" s="203"/>
      <c r="I156" s="202"/>
      <c r="J156" s="189"/>
      <c r="K156" s="204"/>
      <c r="L156" s="202"/>
      <c r="M156" s="189"/>
      <c r="N156" s="202"/>
      <c r="O156" s="192"/>
      <c r="P156" s="8"/>
      <c r="Q156" s="20"/>
    </row>
    <row r="157" spans="1:17" ht="15" customHeight="1">
      <c r="A157" s="279"/>
      <c r="B157" s="80"/>
      <c r="C157" s="51" t="s">
        <v>566</v>
      </c>
      <c r="D157" s="52"/>
      <c r="E157" s="53"/>
      <c r="F157" s="67" t="s">
        <v>200</v>
      </c>
      <c r="G157" s="224" t="str">
        <f>G$23</f>
        <v>Amount</v>
      </c>
      <c r="H157" s="30"/>
      <c r="I157" s="35" t="str">
        <f>I$23</f>
        <v>Checks</v>
      </c>
      <c r="J157" s="8"/>
      <c r="K157" s="35" t="str">
        <f>K$23</f>
        <v>Remarks</v>
      </c>
      <c r="L157" s="35" t="str">
        <f>L$23</f>
        <v>Comments</v>
      </c>
      <c r="M157" s="8"/>
      <c r="N157" s="35" t="str">
        <f>N$23</f>
        <v>Supervisor Comments</v>
      </c>
      <c r="O157" s="81"/>
      <c r="P157" s="8"/>
      <c r="Q157" s="20"/>
    </row>
    <row r="158" spans="1:17" ht="15" customHeight="1">
      <c r="A158" s="279"/>
      <c r="B158" s="82"/>
      <c r="C158" s="54" t="s">
        <v>155</v>
      </c>
      <c r="D158" s="55"/>
      <c r="E158" s="56"/>
      <c r="F158" s="212">
        <v>1092</v>
      </c>
      <c r="G158" s="44"/>
      <c r="H158" s="248" t="s">
        <v>497</v>
      </c>
      <c r="I158" s="276" t="str">
        <f>IF(ISTEXT(G158),"No text please",IF(G158&lt;0,"No negatives please",IF(ISBLANK(G158),"Please enter a value",IF(AND(G158=0,ISERROR(FIND("zero",K158))),"Please confirm zero",IF(AND(G158&lt;&gt;0,K158="Confirmed zero"),"Value not zero",IF(G158&lt;G159,"&lt; 15.b.",IF(AND(G79&lt;&gt;"",G158&lt;G79),"&lt; 4.e."," ")))))))</f>
        <v>Please enter a value</v>
      </c>
      <c r="J158" s="8"/>
      <c r="K158" s="38"/>
      <c r="L158" s="220"/>
      <c r="M158" s="8"/>
      <c r="N158" s="221"/>
      <c r="O158" s="81"/>
      <c r="P158" s="20"/>
      <c r="Q158" s="20"/>
    </row>
    <row r="159" spans="1:17" ht="15" customHeight="1">
      <c r="A159" s="279"/>
      <c r="B159" s="82"/>
      <c r="C159" s="54" t="s">
        <v>156</v>
      </c>
      <c r="D159" s="55"/>
      <c r="E159" s="56"/>
      <c r="F159" s="212">
        <v>1093</v>
      </c>
      <c r="G159" s="44"/>
      <c r="H159" s="248" t="s">
        <v>197</v>
      </c>
      <c r="I159" s="276" t="str">
        <f>IF(ISTEXT(G159),"No text please",IF(G159&lt;0,"No negatives please",IF(ISBLANK(G159),"Please enter a value",IF(AND(G159=0,ISERROR(FIND("zero",K159))),"Please confirm zero",IF(AND(G159&lt;&gt;0,K159="Confirmed zero"),"Value not zero",IF(G158&lt;G159,"&gt; 15.a."," "))))))</f>
        <v>Please enter a value</v>
      </c>
      <c r="J159" s="8"/>
      <c r="K159" s="38"/>
      <c r="L159" s="220"/>
      <c r="M159" s="8"/>
      <c r="N159" s="221"/>
      <c r="O159" s="81"/>
      <c r="P159" s="20"/>
      <c r="Q159" s="20"/>
    </row>
    <row r="160" spans="1:17" ht="15" customHeight="1">
      <c r="A160" s="279"/>
      <c r="B160" s="82"/>
      <c r="C160" s="54" t="s">
        <v>604</v>
      </c>
      <c r="D160" s="55"/>
      <c r="E160" s="56"/>
      <c r="F160" s="212">
        <v>1094</v>
      </c>
      <c r="G160" s="73" t="str">
        <f>IF(COUNTIF(I158:I159,"&lt;&gt; ")=0,(G158-G159)/G158,"")</f>
        <v/>
      </c>
      <c r="H160" s="248" t="s">
        <v>498</v>
      </c>
      <c r="I160" s="39"/>
      <c r="J160" s="8"/>
      <c r="K160" s="39"/>
      <c r="L160" s="39"/>
      <c r="M160" s="8"/>
      <c r="N160" s="39"/>
      <c r="O160" s="81"/>
      <c r="P160" s="20"/>
      <c r="Q160" s="20"/>
    </row>
    <row r="161" spans="1:17" ht="15" customHeight="1">
      <c r="A161" s="279"/>
      <c r="B161" s="82"/>
      <c r="C161" s="54" t="s">
        <v>262</v>
      </c>
      <c r="D161" s="55"/>
      <c r="E161" s="56"/>
      <c r="F161" s="212">
        <v>1095</v>
      </c>
      <c r="G161" s="219"/>
      <c r="H161" s="248" t="s">
        <v>365</v>
      </c>
      <c r="I161" s="276" t="str">
        <f>IF(ISTEXT(G161),"No text please",IF(ISBLANK(G161),"Please enter a value",IF(AND(G161=0,ISERROR(FIND("zero",K161))),"Please confirm zero",IF(AND(G161&lt;&gt;0,K161="Confirmed zero"),"Value not zero"," "))))</f>
        <v>Please enter a value</v>
      </c>
      <c r="J161" s="8"/>
      <c r="K161" s="38"/>
      <c r="L161" s="220"/>
      <c r="M161" s="8"/>
      <c r="N161" s="221"/>
      <c r="O161" s="81"/>
      <c r="P161" s="20"/>
      <c r="Q161" s="20"/>
    </row>
    <row r="162" spans="1:17" ht="15" customHeight="1">
      <c r="A162" s="279"/>
      <c r="B162" s="82"/>
      <c r="C162" s="54" t="s">
        <v>157</v>
      </c>
      <c r="D162" s="55"/>
      <c r="E162" s="56"/>
      <c r="F162" s="212">
        <v>1096</v>
      </c>
      <c r="G162" s="44"/>
      <c r="H162" s="248" t="s">
        <v>499</v>
      </c>
      <c r="I162" s="276" t="str">
        <f>IF(ISTEXT(G162),"No text please",IF(ISBLANK(G162),"Please enter a value",IF(AND(G162=0,ISERROR(FIND("zero",K162))),"Please confirm zero",IF(AND(G162&lt;&gt;0,K162="Confirmed zero"),"Value not zero"," "))))</f>
        <v>Please enter a value</v>
      </c>
      <c r="J162" s="8"/>
      <c r="K162" s="38"/>
      <c r="L162" s="220"/>
      <c r="M162" s="8"/>
      <c r="N162" s="221"/>
      <c r="O162" s="81"/>
      <c r="P162" s="20"/>
      <c r="Q162" s="20"/>
    </row>
    <row r="163" spans="1:17" ht="15" customHeight="1">
      <c r="A163" s="279"/>
      <c r="B163" s="82"/>
      <c r="C163" s="54" t="s">
        <v>263</v>
      </c>
      <c r="D163" s="55"/>
      <c r="E163" s="56"/>
      <c r="F163" s="212">
        <v>1097</v>
      </c>
      <c r="G163" s="44"/>
      <c r="H163" s="248" t="s">
        <v>500</v>
      </c>
      <c r="I163" s="276" t="str">
        <f>IF(ISTEXT(G163),"No text please",IF(ISBLANK(G163),"Please enter a value",IF(AND(G163=0,ISERROR(FIND("zero",K163))),"Please confirm zero",IF(AND(G163&lt;&gt;0,K163="Confirmed zero"),"Value not zero"," "))))</f>
        <v>Please enter a value</v>
      </c>
      <c r="J163" s="8"/>
      <c r="K163" s="38"/>
      <c r="L163" s="220"/>
      <c r="M163" s="8"/>
      <c r="N163" s="221"/>
      <c r="O163" s="81"/>
      <c r="P163" s="20"/>
      <c r="Q163" s="20"/>
    </row>
    <row r="164" spans="1:17" ht="15" customHeight="1">
      <c r="A164" s="279"/>
      <c r="B164" s="82"/>
      <c r="C164" s="54" t="s">
        <v>341</v>
      </c>
      <c r="D164" s="55"/>
      <c r="E164" s="56"/>
      <c r="F164" s="212">
        <v>1098</v>
      </c>
      <c r="G164" s="44"/>
      <c r="H164" s="248" t="s">
        <v>501</v>
      </c>
      <c r="I164" s="276" t="str">
        <f>IF(ISTEXT(G164),"No text please",IF(G164&lt;0,"No negatives please",IF(ISBLANK(G164),"Please enter a value",IF(AND(G164=0,ISERROR(FIND("zero",K164))),"Please confirm zero",IF(AND(G164&lt;&gt;0,K164="Confirmed zero"),"Value not zero"," ")))))</f>
        <v>Please enter a value</v>
      </c>
      <c r="J164" s="8"/>
      <c r="K164" s="38"/>
      <c r="L164" s="220"/>
      <c r="M164" s="8"/>
      <c r="N164" s="221"/>
      <c r="O164" s="81"/>
      <c r="P164" s="20"/>
      <c r="Q164" s="20"/>
    </row>
    <row r="165" spans="1:17" ht="15" customHeight="1">
      <c r="A165" s="279"/>
      <c r="B165" s="82"/>
      <c r="C165" s="54" t="s">
        <v>158</v>
      </c>
      <c r="D165" s="55"/>
      <c r="E165" s="56"/>
      <c r="F165" s="212">
        <v>1099</v>
      </c>
      <c r="G165" s="44"/>
      <c r="H165" s="248" t="s">
        <v>502</v>
      </c>
      <c r="I165" s="276" t="str">
        <f>IF(ISTEXT(G165),"No text please",IF(G165&lt;0,"No negatives please",IF(ISBLANK(G165),"Please enter a value",IF(AND(G165=0,ISERROR(FIND("zero",K165))),"Please confirm zero",IF(AND(G165&lt;&gt;0,K165="Confirmed zero"),"Value not zero"," ")))))</f>
        <v>Please enter a value</v>
      </c>
      <c r="J165" s="8"/>
      <c r="K165" s="38"/>
      <c r="L165" s="220"/>
      <c r="M165" s="8"/>
      <c r="N165" s="221"/>
      <c r="O165" s="81"/>
      <c r="P165" s="20"/>
      <c r="Q165" s="20"/>
    </row>
    <row r="166" spans="1:17" ht="15" customHeight="1">
      <c r="A166" s="279"/>
      <c r="B166" s="82"/>
      <c r="C166" s="54" t="s">
        <v>159</v>
      </c>
      <c r="D166" s="55"/>
      <c r="E166" s="56"/>
      <c r="F166" s="212">
        <v>1100</v>
      </c>
      <c r="G166" s="44"/>
      <c r="H166" s="248" t="s">
        <v>503</v>
      </c>
      <c r="I166" s="276" t="str">
        <f>IF(ISTEXT(G166),"No text please",IF(G166&lt;0,"No negatives please",IF(ISBLANK(G166),"Please enter a value",IF(AND(G166=0,ISERROR(FIND("zero",K166))),"Please confirm zero",IF(AND(G166&lt;&gt;0,K166="Confirmed zero"),"Value not zero"," ")))))</f>
        <v>Please enter a value</v>
      </c>
      <c r="J166" s="8"/>
      <c r="K166" s="38"/>
      <c r="L166" s="220"/>
      <c r="M166" s="8"/>
      <c r="N166" s="221"/>
      <c r="O166" s="81"/>
      <c r="P166" s="20"/>
      <c r="Q166" s="20"/>
    </row>
    <row r="167" spans="1:17" ht="15" customHeight="1">
      <c r="A167" s="279"/>
      <c r="B167" s="82"/>
      <c r="C167" s="54" t="s">
        <v>221</v>
      </c>
      <c r="D167" s="55"/>
      <c r="E167" s="56"/>
      <c r="F167" s="212">
        <v>1101</v>
      </c>
      <c r="G167" s="44"/>
      <c r="H167" s="248" t="s">
        <v>504</v>
      </c>
      <c r="I167" s="276" t="str">
        <f>IF(ISTEXT(G167),"No text please",IF(G167&lt;0,"No negatives please",IF(ISBLANK(G167),"Please enter a value",IF(AND(G167=0,ISERROR(FIND("zero",K167))),"Please confirm zero",IF(AND(G167&lt;&gt;0,K167="Confirmed zero"),"Value not zero"," ")))))</f>
        <v>Please enter a value</v>
      </c>
      <c r="J167" s="8"/>
      <c r="K167" s="38"/>
      <c r="L167" s="220"/>
      <c r="M167" s="8"/>
      <c r="N167" s="221"/>
      <c r="O167" s="81"/>
      <c r="P167" s="20"/>
      <c r="Q167" s="20"/>
    </row>
    <row r="168" spans="1:17" ht="15" customHeight="1">
      <c r="A168" s="279"/>
      <c r="B168" s="82"/>
      <c r="C168" s="21"/>
      <c r="D168" s="21"/>
      <c r="E168" s="21"/>
      <c r="F168" s="37"/>
      <c r="G168" s="224"/>
      <c r="H168" s="203"/>
      <c r="I168" s="30"/>
      <c r="J168" s="8"/>
      <c r="K168" s="204"/>
      <c r="L168" s="30"/>
      <c r="M168" s="8"/>
      <c r="N168" s="30"/>
      <c r="O168" s="81"/>
      <c r="P168" s="20"/>
      <c r="Q168" s="20"/>
    </row>
    <row r="169" spans="1:17" ht="15" customHeight="1">
      <c r="A169" s="279"/>
      <c r="B169" s="82"/>
      <c r="C169" s="21"/>
      <c r="D169" s="21"/>
      <c r="E169" s="21"/>
      <c r="F169" s="37"/>
      <c r="G169" s="224" t="s">
        <v>167</v>
      </c>
      <c r="H169" s="30"/>
      <c r="I169" s="35" t="str">
        <f>I$23</f>
        <v>Checks</v>
      </c>
      <c r="J169" s="8"/>
      <c r="K169" s="35" t="str">
        <f>K$23</f>
        <v>Remarks</v>
      </c>
      <c r="L169" s="35" t="str">
        <f>L$23</f>
        <v>Comments</v>
      </c>
      <c r="M169" s="8"/>
      <c r="N169" s="35" t="str">
        <f>N$23</f>
        <v>Supervisor Comments</v>
      </c>
      <c r="O169" s="81"/>
      <c r="P169" s="20"/>
      <c r="Q169" s="20"/>
    </row>
    <row r="170" spans="1:17" ht="15" customHeight="1">
      <c r="A170" s="279"/>
      <c r="B170" s="82"/>
      <c r="C170" s="54" t="s">
        <v>160</v>
      </c>
      <c r="D170" s="55"/>
      <c r="E170" s="72"/>
      <c r="F170" s="212">
        <v>1102</v>
      </c>
      <c r="G170" s="71"/>
      <c r="H170" s="256" t="s">
        <v>505</v>
      </c>
      <c r="I170" s="276" t="str">
        <f>IF(ISTEXT(G170),"No text please",IF(G170&lt;0,"No negatives please",IF(ISBLANK(G170),"Please enter a value",IF(G170=0,"Cannot be zero",IF(AND(G170&lt;&gt;0,K170="Confirmed zero"),"Value not zero",IF(INT(G170)=G170," ","Integers only"))))))</f>
        <v>Please enter a value</v>
      </c>
      <c r="J170" s="8"/>
      <c r="K170" s="38"/>
      <c r="L170" s="220"/>
      <c r="M170" s="8"/>
      <c r="N170" s="221"/>
      <c r="O170" s="81"/>
      <c r="P170" s="20"/>
      <c r="Q170" s="20"/>
    </row>
    <row r="171" spans="1:17" ht="30" customHeight="1">
      <c r="A171" s="279"/>
      <c r="B171" s="87"/>
      <c r="C171" s="25"/>
      <c r="D171" s="25"/>
      <c r="E171" s="15"/>
      <c r="F171" s="36"/>
      <c r="G171" s="16"/>
      <c r="H171" s="24"/>
      <c r="I171" s="16"/>
      <c r="J171" s="8"/>
      <c r="K171" s="7"/>
      <c r="L171" s="16"/>
      <c r="M171" s="8"/>
      <c r="N171" s="16"/>
      <c r="O171" s="81"/>
      <c r="P171" s="8"/>
      <c r="Q171" s="20"/>
    </row>
    <row r="172" spans="1:17" ht="15" customHeight="1">
      <c r="A172" s="279"/>
      <c r="B172" s="80"/>
      <c r="C172" s="51" t="s">
        <v>567</v>
      </c>
      <c r="D172" s="52"/>
      <c r="E172" s="62"/>
      <c r="F172" s="67" t="s">
        <v>200</v>
      </c>
      <c r="G172" s="224" t="str">
        <f>G$23</f>
        <v>Amount</v>
      </c>
      <c r="H172" s="30"/>
      <c r="I172" s="35" t="str">
        <f>I$23</f>
        <v>Checks</v>
      </c>
      <c r="J172" s="8"/>
      <c r="K172" s="35" t="str">
        <f>K$23</f>
        <v>Remarks</v>
      </c>
      <c r="L172" s="35" t="str">
        <f>L$23</f>
        <v>Comments</v>
      </c>
      <c r="M172" s="8"/>
      <c r="N172" s="35" t="str">
        <f>N$23</f>
        <v>Supervisor Comments</v>
      </c>
      <c r="O172" s="81"/>
      <c r="P172" s="8"/>
      <c r="Q172" s="20"/>
    </row>
    <row r="173" spans="1:17" ht="15" customHeight="1">
      <c r="A173" s="279"/>
      <c r="B173" s="80"/>
      <c r="C173" s="244" t="s">
        <v>568</v>
      </c>
      <c r="D173" s="55"/>
      <c r="E173" s="56"/>
      <c r="F173" s="45">
        <v>1107</v>
      </c>
      <c r="G173" s="44"/>
      <c r="H173" s="248" t="s">
        <v>224</v>
      </c>
      <c r="I173" s="276" t="str">
        <f>IF(ISTEXT(G173),"No text please",IF(G173&lt;0,"No negatives please",IF(ISBLANK(G173),"Please enter a value",IF(AND(G173=0,ISERROR(FIND("zero",K173))),"Please confirm zero",IF(AND(G173&lt;&gt;0,K173="Confirmed zero"),"Value not zero"," ")))))</f>
        <v>Please enter a value</v>
      </c>
      <c r="J173" s="8"/>
      <c r="K173" s="38"/>
      <c r="L173" s="220"/>
      <c r="M173" s="8"/>
      <c r="N173" s="221"/>
      <c r="O173" s="81"/>
      <c r="P173" s="20"/>
      <c r="Q173" s="20"/>
    </row>
    <row r="174" spans="1:17" ht="15" customHeight="1">
      <c r="A174" s="279"/>
      <c r="B174" s="80"/>
      <c r="C174" s="244" t="s">
        <v>593</v>
      </c>
      <c r="D174" s="55"/>
      <c r="E174" s="56"/>
      <c r="F174" s="324"/>
      <c r="G174" s="39"/>
      <c r="H174" s="248"/>
      <c r="I174" s="39"/>
      <c r="J174" s="8"/>
      <c r="K174" s="39"/>
      <c r="L174" s="39"/>
      <c r="M174" s="32"/>
      <c r="N174" s="39"/>
      <c r="O174" s="81"/>
      <c r="P174" s="8"/>
      <c r="Q174" s="20"/>
    </row>
    <row r="175" spans="1:17" ht="15" customHeight="1">
      <c r="A175" s="279"/>
      <c r="B175" s="82"/>
      <c r="C175" s="245" t="s">
        <v>477</v>
      </c>
      <c r="D175" s="55"/>
      <c r="E175" s="56"/>
      <c r="F175" s="45">
        <v>1062</v>
      </c>
      <c r="G175" s="44"/>
      <c r="H175" s="248" t="s">
        <v>495</v>
      </c>
      <c r="I175" s="276" t="str">
        <f t="shared" ref="I175:I180" si="4">IF(ISTEXT(G175),"No text please",IF(G175&lt;0,"No negatives please",IF(ISBLANK(G175),"Please enter a value",IF(AND(G175=0,ISERROR(FIND("zero",K175))),"Please confirm zero",IF(AND(G175&lt;&gt;0,K175="Confirmed zero"),"Value not zero"," ")))))</f>
        <v>Please enter a value</v>
      </c>
      <c r="J175" s="8"/>
      <c r="K175" s="38"/>
      <c r="L175" s="220"/>
      <c r="M175" s="8"/>
      <c r="N175" s="221"/>
      <c r="O175" s="81"/>
      <c r="P175" s="8"/>
      <c r="Q175" s="20"/>
    </row>
    <row r="176" spans="1:17" s="292" customFormat="1" ht="15" customHeight="1">
      <c r="A176" s="284"/>
      <c r="B176" s="285"/>
      <c r="C176" s="245" t="s">
        <v>478</v>
      </c>
      <c r="D176" s="286"/>
      <c r="E176" s="287"/>
      <c r="F176" s="45">
        <v>1108</v>
      </c>
      <c r="G176" s="44"/>
      <c r="H176" s="248" t="s">
        <v>494</v>
      </c>
      <c r="I176" s="288" t="str">
        <f t="shared" si="4"/>
        <v>Please enter a value</v>
      </c>
      <c r="J176" s="289"/>
      <c r="K176" s="38"/>
      <c r="L176" s="220"/>
      <c r="M176" s="289"/>
      <c r="N176" s="221"/>
      <c r="O176" s="290"/>
      <c r="P176" s="291"/>
      <c r="Q176" s="291"/>
    </row>
    <row r="177" spans="1:17" s="292" customFormat="1" ht="15" customHeight="1">
      <c r="A177" s="284"/>
      <c r="B177" s="285"/>
      <c r="C177" s="245" t="s">
        <v>549</v>
      </c>
      <c r="D177" s="286"/>
      <c r="E177" s="287"/>
      <c r="F177" s="45">
        <v>2132</v>
      </c>
      <c r="G177" s="44"/>
      <c r="H177" s="248" t="s">
        <v>496</v>
      </c>
      <c r="I177" s="288" t="str">
        <f t="shared" si="4"/>
        <v>Please enter a value</v>
      </c>
      <c r="J177" s="289"/>
      <c r="K177" s="38"/>
      <c r="L177" s="220"/>
      <c r="M177" s="289"/>
      <c r="N177" s="221"/>
      <c r="O177" s="290"/>
      <c r="P177" s="291"/>
      <c r="Q177" s="291"/>
    </row>
    <row r="178" spans="1:17" s="292" customFormat="1" ht="15" customHeight="1">
      <c r="A178" s="284"/>
      <c r="B178" s="285"/>
      <c r="C178" s="245" t="s">
        <v>622</v>
      </c>
      <c r="D178" s="286"/>
      <c r="E178" s="287"/>
      <c r="F178" s="45">
        <v>1109</v>
      </c>
      <c r="G178" s="44"/>
      <c r="H178" s="248" t="s">
        <v>550</v>
      </c>
      <c r="I178" s="288" t="str">
        <f t="shared" si="4"/>
        <v>Please enter a value</v>
      </c>
      <c r="J178" s="289"/>
      <c r="K178" s="38"/>
      <c r="L178" s="220"/>
      <c r="M178" s="289"/>
      <c r="N178" s="221"/>
      <c r="O178" s="290"/>
      <c r="P178" s="291"/>
      <c r="Q178" s="291"/>
    </row>
    <row r="179" spans="1:17" s="292" customFormat="1" ht="15" customHeight="1">
      <c r="A179" s="284"/>
      <c r="B179" s="285"/>
      <c r="C179" s="245" t="s">
        <v>781</v>
      </c>
      <c r="D179" s="286"/>
      <c r="E179" s="287"/>
      <c r="F179" s="45">
        <v>1110</v>
      </c>
      <c r="G179" s="44"/>
      <c r="H179" s="248" t="s">
        <v>551</v>
      </c>
      <c r="I179" s="288" t="str">
        <f t="shared" si="4"/>
        <v>Please enter a value</v>
      </c>
      <c r="J179" s="289"/>
      <c r="K179" s="38"/>
      <c r="L179" s="220"/>
      <c r="M179" s="289"/>
      <c r="N179" s="221"/>
      <c r="O179" s="290"/>
      <c r="P179" s="291"/>
      <c r="Q179" s="291"/>
    </row>
    <row r="180" spans="1:17" ht="15" customHeight="1">
      <c r="A180" s="279"/>
      <c r="B180" s="82"/>
      <c r="C180" s="245" t="s">
        <v>553</v>
      </c>
      <c r="D180" s="55"/>
      <c r="E180" s="56"/>
      <c r="F180" s="45">
        <v>2134</v>
      </c>
      <c r="G180" s="219"/>
      <c r="H180" s="248" t="s">
        <v>552</v>
      </c>
      <c r="I180" s="276" t="str">
        <f t="shared" si="4"/>
        <v>Please enter a value</v>
      </c>
      <c r="J180" s="8"/>
      <c r="K180" s="38"/>
      <c r="L180" s="220"/>
      <c r="M180" s="8"/>
      <c r="N180" s="221"/>
      <c r="O180" s="81"/>
      <c r="P180" s="20"/>
      <c r="Q180" s="20"/>
    </row>
    <row r="181" spans="1:17" ht="20.100000000000001" customHeight="1">
      <c r="A181" s="279"/>
      <c r="B181" s="193"/>
      <c r="C181" s="109"/>
      <c r="D181" s="109"/>
      <c r="E181" s="109"/>
      <c r="F181" s="194"/>
      <c r="G181" s="109"/>
      <c r="H181" s="205"/>
      <c r="I181" s="109"/>
      <c r="J181" s="111"/>
      <c r="K181" s="111"/>
      <c r="L181" s="109"/>
      <c r="M181" s="111"/>
      <c r="N181" s="109"/>
      <c r="O181" s="186"/>
      <c r="P181" s="20"/>
      <c r="Q181" s="20"/>
    </row>
    <row r="182" spans="1:17" ht="20.100000000000001" customHeight="1">
      <c r="A182" s="279"/>
      <c r="B182" s="59" t="s">
        <v>222</v>
      </c>
      <c r="C182" s="60"/>
      <c r="D182" s="60"/>
      <c r="E182" s="60"/>
      <c r="F182" s="60"/>
      <c r="G182" s="60"/>
      <c r="H182" s="77"/>
      <c r="I182" s="60"/>
      <c r="J182" s="60"/>
      <c r="K182" s="60"/>
      <c r="L182" s="60"/>
      <c r="M182" s="60"/>
      <c r="N182" s="60"/>
      <c r="O182" s="61"/>
      <c r="P182" s="20"/>
      <c r="Q182" s="20"/>
    </row>
    <row r="183" spans="1:17" ht="20.100000000000001" customHeight="1">
      <c r="A183" s="279"/>
      <c r="B183" s="198"/>
      <c r="C183" s="199"/>
      <c r="D183" s="199"/>
      <c r="E183" s="200"/>
      <c r="F183" s="201"/>
      <c r="G183" s="202"/>
      <c r="H183" s="203"/>
      <c r="I183" s="202"/>
      <c r="J183" s="189"/>
      <c r="K183" s="204"/>
      <c r="L183" s="202"/>
      <c r="M183" s="189"/>
      <c r="N183" s="202"/>
      <c r="O183" s="192"/>
      <c r="P183" s="8"/>
      <c r="Q183" s="20"/>
    </row>
    <row r="184" spans="1:17" ht="15" customHeight="1">
      <c r="A184" s="279"/>
      <c r="B184" s="80"/>
      <c r="C184" s="51" t="s">
        <v>569</v>
      </c>
      <c r="D184" s="52"/>
      <c r="E184" s="53"/>
      <c r="F184" s="67" t="s">
        <v>200</v>
      </c>
      <c r="G184" s="224" t="str">
        <f>G$23</f>
        <v>Amount</v>
      </c>
      <c r="H184" s="30"/>
      <c r="I184" s="35" t="str">
        <f>I$23</f>
        <v>Checks</v>
      </c>
      <c r="J184" s="8"/>
      <c r="K184" s="35" t="str">
        <f>K$23</f>
        <v>Remarks</v>
      </c>
      <c r="L184" s="35" t="s">
        <v>202</v>
      </c>
      <c r="M184" s="8"/>
      <c r="N184" s="35" t="str">
        <f>N$23</f>
        <v>Supervisor Comments</v>
      </c>
      <c r="O184" s="81"/>
      <c r="P184" s="8"/>
      <c r="Q184" s="20"/>
    </row>
    <row r="185" spans="1:17" ht="15" customHeight="1">
      <c r="A185" s="279"/>
      <c r="B185" s="82"/>
      <c r="C185" s="244" t="s">
        <v>618</v>
      </c>
      <c r="D185" s="246"/>
      <c r="E185" s="56"/>
      <c r="F185" s="45">
        <v>1801</v>
      </c>
      <c r="G185" s="219"/>
      <c r="H185" s="248" t="s">
        <v>619</v>
      </c>
      <c r="I185" s="276" t="str">
        <f>IF(ISTEXT(G185),"No text please",IF(G185&lt;0,"No negatives please",IF(ISBLANK(G185),"Please enter a value",IF(AND(G185=0,ISERROR(FIND("zero",K185))),"Please confirm zero",IF(AND(G185&lt;&gt;0,K185="Confirmed zero"),"Value not zero",IF(G185&gt;G40,"17.a.&gt; 2.f."," "))))))</f>
        <v>Please enter a value</v>
      </c>
      <c r="J185" s="8"/>
      <c r="K185" s="38"/>
      <c r="L185" s="220"/>
      <c r="M185" s="8"/>
      <c r="N185" s="221"/>
      <c r="O185" s="81"/>
      <c r="P185" s="20"/>
      <c r="Q185" s="20"/>
    </row>
    <row r="186" spans="1:17" ht="15" customHeight="1">
      <c r="A186" s="279"/>
      <c r="B186" s="82"/>
      <c r="C186" s="244" t="s">
        <v>763</v>
      </c>
      <c r="D186" s="246"/>
      <c r="E186" s="56"/>
      <c r="F186" s="45">
        <v>2201</v>
      </c>
      <c r="G186" s="219"/>
      <c r="H186" s="248" t="s">
        <v>247</v>
      </c>
      <c r="I186" s="276" t="str">
        <f>IF(ISTEXT(G186),"No text please",IF(G186&lt;0,"No negatives please",IF(ISBLANK(G186),"Please enter a value",IF(AND(G186=0,ISERROR(FIND("zero",K186))),"Please confirm zero",IF(AND(G186&lt;&gt;0,K186="Confirmed zero"),"Value not zero"," ")))))</f>
        <v>Please enter a value</v>
      </c>
      <c r="J186" s="8"/>
      <c r="K186" s="38"/>
      <c r="L186" s="220"/>
      <c r="M186" s="8"/>
      <c r="N186" s="221"/>
      <c r="O186" s="81"/>
      <c r="P186" s="20"/>
      <c r="Q186" s="20"/>
    </row>
    <row r="187" spans="1:17" ht="15" customHeight="1">
      <c r="A187" s="279"/>
      <c r="B187" s="82"/>
      <c r="C187" s="244" t="s">
        <v>762</v>
      </c>
      <c r="D187" s="246"/>
      <c r="E187" s="56"/>
      <c r="F187" s="45">
        <v>2202</v>
      </c>
      <c r="G187" s="219"/>
      <c r="H187" s="248" t="s">
        <v>248</v>
      </c>
      <c r="I187" s="276" t="str">
        <f>IF(ISTEXT(G187),"No text please",IF(G187&lt;0,"No negatives please",IF(ISBLANK(G187),"Please enter a value",IF(AND(G187=0,ISERROR(FIND("zero",K187))),"Please confirm zero",IF(AND(G187&lt;&gt;0,K187="Confirmed zero"),"Value not zero"," ")))))</f>
        <v>Please enter a value</v>
      </c>
      <c r="J187" s="8"/>
      <c r="K187" s="38"/>
      <c r="L187" s="220"/>
      <c r="M187" s="8"/>
      <c r="N187" s="221"/>
      <c r="O187" s="81"/>
      <c r="P187" s="20"/>
      <c r="Q187" s="20"/>
    </row>
    <row r="188" spans="1:17" ht="15" customHeight="1">
      <c r="A188" s="328"/>
      <c r="B188" s="329"/>
      <c r="C188" s="344" t="s">
        <v>668</v>
      </c>
      <c r="D188" s="330"/>
      <c r="E188" s="331"/>
      <c r="F188" s="342">
        <v>9101</v>
      </c>
      <c r="G188" s="219"/>
      <c r="H188" s="343" t="s">
        <v>654</v>
      </c>
      <c r="I188" s="276" t="str">
        <f t="shared" ref="I188:I200" si="5">IF(ISTEXT(G188),"No text please",IF(G188&lt;0,"No negatives please",IF(ISBLANK(G188),"Please enter a value",IF(AND(G188=0,ISERROR(FIND("zero",K188))),"Please confirm zero",IF(AND(G188&lt;&gt;0,K188="Confirmed zero"),"Value not zero"," ")))))</f>
        <v>Please enter a value</v>
      </c>
      <c r="J188" s="13"/>
      <c r="K188" s="38"/>
      <c r="L188" s="220"/>
      <c r="M188" s="13"/>
      <c r="N188" s="221"/>
      <c r="O188" s="334"/>
    </row>
    <row r="189" spans="1:17" ht="15" customHeight="1">
      <c r="A189" s="328"/>
      <c r="B189" s="329"/>
      <c r="C189" s="344" t="s">
        <v>761</v>
      </c>
      <c r="D189" s="330"/>
      <c r="E189" s="331"/>
      <c r="F189" s="342">
        <v>9102</v>
      </c>
      <c r="G189" s="219"/>
      <c r="H189" s="343" t="s">
        <v>655</v>
      </c>
      <c r="I189" s="276" t="str">
        <f t="shared" si="5"/>
        <v>Please enter a value</v>
      </c>
      <c r="J189" s="13"/>
      <c r="K189" s="38"/>
      <c r="L189" s="220"/>
      <c r="M189" s="13"/>
      <c r="N189" s="221"/>
      <c r="O189" s="334"/>
    </row>
    <row r="190" spans="1:17" ht="15" customHeight="1">
      <c r="A190" s="328"/>
      <c r="B190" s="329"/>
      <c r="C190" s="344" t="s">
        <v>669</v>
      </c>
      <c r="D190" s="330"/>
      <c r="E190" s="331"/>
      <c r="F190" s="342">
        <v>9103</v>
      </c>
      <c r="G190" s="219"/>
      <c r="H190" s="343" t="s">
        <v>656</v>
      </c>
      <c r="I190" s="276" t="str">
        <f>IF(ISTEXT(G190),"No text please",IF(G190&lt;0,"No negatives please",IF(ISBLANK(G190),"Please enter a value",IF(AND(G190=0,ISERROR(FIND("zero",K190))),"Please confirm zero",IF(AND(G190&lt;&gt;0,K190="Confirmed zero"),"Value not zero"," ")))))</f>
        <v>Please enter a value</v>
      </c>
      <c r="J190" s="13"/>
      <c r="K190" s="38"/>
      <c r="L190" s="220"/>
      <c r="M190" s="13"/>
      <c r="N190" s="221"/>
      <c r="O190" s="334"/>
    </row>
    <row r="191" spans="1:17" ht="15" customHeight="1">
      <c r="A191" s="328"/>
      <c r="B191" s="329"/>
      <c r="C191" s="344" t="s">
        <v>670</v>
      </c>
      <c r="D191" s="330"/>
      <c r="E191" s="331"/>
      <c r="F191" s="342">
        <v>9104</v>
      </c>
      <c r="G191" s="219"/>
      <c r="H191" s="343" t="s">
        <v>657</v>
      </c>
      <c r="I191" s="276" t="str">
        <f t="shared" si="5"/>
        <v>Please enter a value</v>
      </c>
      <c r="J191" s="13"/>
      <c r="K191" s="38"/>
      <c r="L191" s="220"/>
      <c r="M191" s="13"/>
      <c r="N191" s="221"/>
      <c r="O191" s="334"/>
    </row>
    <row r="192" spans="1:17" ht="15" customHeight="1">
      <c r="A192" s="328"/>
      <c r="B192" s="329"/>
      <c r="C192" s="344" t="s">
        <v>671</v>
      </c>
      <c r="D192" s="330"/>
      <c r="E192" s="331"/>
      <c r="F192" s="342">
        <v>9105</v>
      </c>
      <c r="G192" s="219"/>
      <c r="H192" s="343" t="s">
        <v>658</v>
      </c>
      <c r="I192" s="276" t="str">
        <f t="shared" si="5"/>
        <v>Please enter a value</v>
      </c>
      <c r="J192" s="13"/>
      <c r="K192" s="38"/>
      <c r="L192" s="220"/>
      <c r="M192" s="13"/>
      <c r="N192" s="221"/>
      <c r="O192" s="334"/>
    </row>
    <row r="193" spans="1:17" ht="15" customHeight="1">
      <c r="A193" s="328"/>
      <c r="B193" s="329"/>
      <c r="C193" s="344" t="s">
        <v>672</v>
      </c>
      <c r="D193" s="330"/>
      <c r="E193" s="331"/>
      <c r="F193" s="342">
        <v>9106</v>
      </c>
      <c r="G193" s="219"/>
      <c r="H193" s="343" t="s">
        <v>659</v>
      </c>
      <c r="I193" s="276" t="str">
        <f t="shared" si="5"/>
        <v>Please enter a value</v>
      </c>
      <c r="J193" s="13"/>
      <c r="K193" s="38"/>
      <c r="L193" s="220"/>
      <c r="M193" s="13"/>
      <c r="N193" s="221"/>
      <c r="O193" s="334"/>
    </row>
    <row r="194" spans="1:17" ht="15" customHeight="1">
      <c r="A194" s="328"/>
      <c r="B194" s="329"/>
      <c r="C194" s="344" t="s">
        <v>673</v>
      </c>
      <c r="D194" s="330"/>
      <c r="E194" s="331"/>
      <c r="F194" s="342">
        <v>9107</v>
      </c>
      <c r="G194" s="219"/>
      <c r="H194" s="343" t="s">
        <v>660</v>
      </c>
      <c r="I194" s="276" t="str">
        <f t="shared" si="5"/>
        <v>Please enter a value</v>
      </c>
      <c r="J194" s="13"/>
      <c r="K194" s="38"/>
      <c r="L194" s="220"/>
      <c r="M194" s="13"/>
      <c r="N194" s="221"/>
      <c r="O194" s="334"/>
    </row>
    <row r="195" spans="1:17" ht="15" customHeight="1">
      <c r="A195" s="328"/>
      <c r="B195" s="329"/>
      <c r="C195" s="344" t="s">
        <v>674</v>
      </c>
      <c r="D195" s="330"/>
      <c r="E195" s="331"/>
      <c r="F195" s="342">
        <v>9108</v>
      </c>
      <c r="G195" s="219"/>
      <c r="H195" s="343" t="s">
        <v>661</v>
      </c>
      <c r="I195" s="276" t="str">
        <f t="shared" si="5"/>
        <v>Please enter a value</v>
      </c>
      <c r="J195" s="13"/>
      <c r="K195" s="38"/>
      <c r="L195" s="220"/>
      <c r="M195" s="13"/>
      <c r="N195" s="221"/>
      <c r="O195" s="334"/>
    </row>
    <row r="196" spans="1:17" ht="15" customHeight="1">
      <c r="A196" s="328"/>
      <c r="B196" s="329"/>
      <c r="C196" s="344" t="s">
        <v>675</v>
      </c>
      <c r="D196" s="330"/>
      <c r="E196" s="331"/>
      <c r="F196" s="342">
        <v>9109</v>
      </c>
      <c r="G196" s="219"/>
      <c r="H196" s="343" t="s">
        <v>662</v>
      </c>
      <c r="I196" s="276" t="str">
        <f t="shared" si="5"/>
        <v>Please enter a value</v>
      </c>
      <c r="J196" s="13"/>
      <c r="K196" s="38"/>
      <c r="L196" s="220"/>
      <c r="M196" s="13"/>
      <c r="N196" s="221"/>
      <c r="O196" s="334"/>
    </row>
    <row r="197" spans="1:17" ht="15" customHeight="1">
      <c r="A197" s="328"/>
      <c r="B197" s="329"/>
      <c r="C197" s="344" t="s">
        <v>676</v>
      </c>
      <c r="D197" s="330"/>
      <c r="E197" s="331"/>
      <c r="F197" s="342">
        <v>9110</v>
      </c>
      <c r="G197" s="219"/>
      <c r="H197" s="343" t="s">
        <v>663</v>
      </c>
      <c r="I197" s="276" t="str">
        <f t="shared" si="5"/>
        <v>Please enter a value</v>
      </c>
      <c r="J197" s="13"/>
      <c r="K197" s="38"/>
      <c r="L197" s="220"/>
      <c r="M197" s="13"/>
      <c r="N197" s="221"/>
      <c r="O197" s="334"/>
    </row>
    <row r="198" spans="1:17" ht="15" customHeight="1">
      <c r="A198" s="328"/>
      <c r="B198" s="329"/>
      <c r="C198" s="344" t="s">
        <v>677</v>
      </c>
      <c r="D198" s="330"/>
      <c r="E198" s="331"/>
      <c r="F198" s="342">
        <v>9111</v>
      </c>
      <c r="G198" s="219"/>
      <c r="H198" s="343" t="s">
        <v>664</v>
      </c>
      <c r="I198" s="276" t="str">
        <f t="shared" si="5"/>
        <v>Please enter a value</v>
      </c>
      <c r="J198" s="13"/>
      <c r="K198" s="38"/>
      <c r="L198" s="220"/>
      <c r="M198" s="13"/>
      <c r="N198" s="221"/>
      <c r="O198" s="334"/>
    </row>
    <row r="199" spans="1:17" ht="15" customHeight="1">
      <c r="A199" s="328"/>
      <c r="B199" s="329"/>
      <c r="C199" s="344" t="s">
        <v>678</v>
      </c>
      <c r="D199" s="330"/>
      <c r="E199" s="331"/>
      <c r="F199" s="342">
        <v>9112</v>
      </c>
      <c r="G199" s="219"/>
      <c r="H199" s="343" t="s">
        <v>665</v>
      </c>
      <c r="I199" s="276" t="str">
        <f>IF(ISTEXT(G199),"No text please",IF(G199&lt;0,"No negatives please",IF(ISBLANK(G199),"Please enter a value",IF(AND(G199=0,ISERROR(FIND("zero",K199))),"Please confirm zero",IF(AND(G199&lt;&gt;0,K199="Confirmed zero"),"Value not zero",IF((ROUND(G199,0))&lt;&gt;(ROUND(G47,0)),"17.c.(12)&lt;&gt; 2.i."," "))))))</f>
        <v>Please enter a value</v>
      </c>
      <c r="J199" s="13"/>
      <c r="K199" s="38"/>
      <c r="L199" s="220"/>
      <c r="M199" s="13"/>
      <c r="N199" s="221"/>
      <c r="O199" s="334"/>
    </row>
    <row r="200" spans="1:17" ht="15" customHeight="1">
      <c r="A200" s="328"/>
      <c r="B200" s="329"/>
      <c r="C200" s="344" t="s">
        <v>666</v>
      </c>
      <c r="D200" s="337"/>
      <c r="E200" s="338"/>
      <c r="F200" s="342">
        <v>2301</v>
      </c>
      <c r="G200" s="219"/>
      <c r="H200" s="343" t="s">
        <v>667</v>
      </c>
      <c r="I200" s="276" t="str">
        <f t="shared" si="5"/>
        <v>Please enter a value</v>
      </c>
      <c r="J200" s="13"/>
      <c r="K200" s="38"/>
      <c r="L200" s="220"/>
      <c r="M200" s="13"/>
      <c r="N200" s="221"/>
      <c r="O200" s="334"/>
    </row>
    <row r="201" spans="1:17" ht="15" customHeight="1">
      <c r="A201" s="279"/>
      <c r="B201" s="82"/>
      <c r="C201" s="21"/>
      <c r="D201" s="21"/>
      <c r="E201" s="21"/>
      <c r="F201" s="37"/>
      <c r="G201" s="224"/>
      <c r="H201" s="203"/>
      <c r="I201" s="30"/>
      <c r="J201" s="8"/>
      <c r="K201" s="30"/>
      <c r="L201" s="16"/>
      <c r="M201" s="8"/>
      <c r="N201" s="30"/>
      <c r="O201" s="81"/>
      <c r="P201" s="20"/>
      <c r="Q201" s="20"/>
    </row>
    <row r="202" spans="1:17" ht="15" customHeight="1">
      <c r="A202" s="279"/>
      <c r="B202" s="82"/>
      <c r="C202" s="51" t="s">
        <v>570</v>
      </c>
      <c r="D202" s="52"/>
      <c r="E202" s="53"/>
      <c r="F202" s="67" t="s">
        <v>200</v>
      </c>
      <c r="G202" s="224" t="str">
        <f>G$23</f>
        <v>Amount</v>
      </c>
      <c r="H202" s="30"/>
      <c r="I202" s="35" t="str">
        <f>I$23</f>
        <v>Checks</v>
      </c>
      <c r="J202" s="8"/>
      <c r="K202" s="35" t="str">
        <f>K$23</f>
        <v>Remarks</v>
      </c>
      <c r="L202" s="35" t="str">
        <f>$L$184</f>
        <v>Comments</v>
      </c>
      <c r="M202" s="8"/>
      <c r="N202" s="35" t="str">
        <f>N$23</f>
        <v>Supervisor Comments</v>
      </c>
      <c r="O202" s="81"/>
      <c r="P202" s="20"/>
      <c r="Q202" s="20"/>
    </row>
    <row r="203" spans="1:17" ht="15" customHeight="1">
      <c r="A203" s="279"/>
      <c r="B203" s="82"/>
      <c r="C203" s="244" t="s">
        <v>764</v>
      </c>
      <c r="D203" s="246"/>
      <c r="E203" s="56"/>
      <c r="F203" s="45">
        <v>2203</v>
      </c>
      <c r="G203" s="219"/>
      <c r="H203" s="248" t="s">
        <v>623</v>
      </c>
      <c r="I203" s="276" t="str">
        <f t="shared" ref="I203:I236" si="6">IF(ISTEXT(G203),"No text please",IF(G203&lt;0,"No negatives please",IF(ISBLANK(G203),"Please enter a value",IF(AND(G203=0,ISERROR(FIND("zero",K203))),"Please confirm zero",IF(AND(G203&lt;&gt;0,K203="Confirmed zero"),"Value not zero"," ")))))</f>
        <v>Please enter a value</v>
      </c>
      <c r="J203" s="8"/>
      <c r="K203" s="38"/>
      <c r="L203" s="220"/>
      <c r="M203" s="8"/>
      <c r="N203" s="221"/>
      <c r="O203" s="81"/>
      <c r="P203" s="20"/>
      <c r="Q203" s="20"/>
    </row>
    <row r="204" spans="1:17" ht="15" customHeight="1">
      <c r="A204" s="279"/>
      <c r="B204" s="82"/>
      <c r="C204" s="244" t="s">
        <v>770</v>
      </c>
      <c r="D204" s="246"/>
      <c r="E204" s="56"/>
      <c r="F204" s="45">
        <v>2204</v>
      </c>
      <c r="G204" s="219"/>
      <c r="H204" s="248" t="s">
        <v>419</v>
      </c>
      <c r="I204" s="276" t="str">
        <f t="shared" si="6"/>
        <v>Please enter a value</v>
      </c>
      <c r="J204" s="8"/>
      <c r="K204" s="38"/>
      <c r="L204" s="220"/>
      <c r="M204" s="8"/>
      <c r="N204" s="221"/>
      <c r="O204" s="81"/>
      <c r="P204" s="20"/>
      <c r="Q204" s="20"/>
    </row>
    <row r="205" spans="1:17" ht="15" customHeight="1">
      <c r="A205" s="328"/>
      <c r="B205" s="329"/>
      <c r="C205" s="344" t="s">
        <v>668</v>
      </c>
      <c r="D205" s="330"/>
      <c r="E205" s="331"/>
      <c r="F205" s="342">
        <v>9201</v>
      </c>
      <c r="G205" s="219"/>
      <c r="H205" s="343" t="s">
        <v>679</v>
      </c>
      <c r="I205" s="276" t="str">
        <f t="shared" si="6"/>
        <v>Please enter a value</v>
      </c>
      <c r="J205" s="13"/>
      <c r="K205" s="38"/>
      <c r="L205" s="220"/>
      <c r="M205" s="13"/>
      <c r="N205" s="221"/>
      <c r="O205" s="334"/>
    </row>
    <row r="206" spans="1:17" ht="15" customHeight="1">
      <c r="A206" s="328"/>
      <c r="B206" s="329"/>
      <c r="C206" s="344" t="s">
        <v>761</v>
      </c>
      <c r="D206" s="330"/>
      <c r="E206" s="331"/>
      <c r="F206" s="342">
        <v>9202</v>
      </c>
      <c r="G206" s="219"/>
      <c r="H206" s="343" t="s">
        <v>680</v>
      </c>
      <c r="I206" s="276" t="str">
        <f t="shared" si="6"/>
        <v>Please enter a value</v>
      </c>
      <c r="J206" s="13"/>
      <c r="K206" s="38"/>
      <c r="L206" s="220"/>
      <c r="M206" s="13"/>
      <c r="N206" s="221"/>
      <c r="O206" s="334"/>
    </row>
    <row r="207" spans="1:17" ht="15" customHeight="1">
      <c r="A207" s="328"/>
      <c r="B207" s="329"/>
      <c r="C207" s="344" t="s">
        <v>669</v>
      </c>
      <c r="D207" s="330"/>
      <c r="E207" s="331"/>
      <c r="F207" s="342">
        <v>9203</v>
      </c>
      <c r="G207" s="219"/>
      <c r="H207" s="343" t="s">
        <v>681</v>
      </c>
      <c r="I207" s="276" t="str">
        <f>IF(ISTEXT(G207),"No text please",IF(G207&lt;0,"No negatives please",IF(ISBLANK(G207),"Please enter a value",IF(AND(G207=0,ISERROR(FIND("zero",K207))),"Please confirm zero",IF(AND(G207&lt;&gt;0,K207="Confirmed zero"),"Value not zero"," ")))))</f>
        <v>Please enter a value</v>
      </c>
      <c r="J207" s="13"/>
      <c r="K207" s="38"/>
      <c r="L207" s="220"/>
      <c r="M207" s="13"/>
      <c r="N207" s="221"/>
      <c r="O207" s="334"/>
    </row>
    <row r="208" spans="1:17" ht="15" customHeight="1">
      <c r="A208" s="328"/>
      <c r="B208" s="329"/>
      <c r="C208" s="344" t="s">
        <v>670</v>
      </c>
      <c r="D208" s="330"/>
      <c r="E208" s="331"/>
      <c r="F208" s="342">
        <v>9204</v>
      </c>
      <c r="G208" s="219"/>
      <c r="H208" s="343" t="s">
        <v>682</v>
      </c>
      <c r="I208" s="276" t="str">
        <f t="shared" ref="I208:I217" si="7">IF(ISTEXT(G208),"No text please",IF(G208&lt;0,"No negatives please",IF(ISBLANK(G208),"Please enter a value",IF(AND(G208=0,ISERROR(FIND("zero",K208))),"Please confirm zero",IF(AND(G208&lt;&gt;0,K208="Confirmed zero"),"Value not zero"," ")))))</f>
        <v>Please enter a value</v>
      </c>
      <c r="J208" s="13"/>
      <c r="K208" s="38"/>
      <c r="L208" s="220"/>
      <c r="M208" s="13"/>
      <c r="N208" s="221"/>
      <c r="O208" s="334"/>
    </row>
    <row r="209" spans="1:17" ht="15" customHeight="1">
      <c r="A209" s="328"/>
      <c r="B209" s="329"/>
      <c r="C209" s="344" t="s">
        <v>671</v>
      </c>
      <c r="D209" s="330"/>
      <c r="E209" s="331"/>
      <c r="F209" s="342">
        <v>9205</v>
      </c>
      <c r="G209" s="219"/>
      <c r="H209" s="343" t="s">
        <v>683</v>
      </c>
      <c r="I209" s="276" t="str">
        <f t="shared" si="7"/>
        <v>Please enter a value</v>
      </c>
      <c r="J209" s="13"/>
      <c r="K209" s="38"/>
      <c r="L209" s="220"/>
      <c r="M209" s="13"/>
      <c r="N209" s="221"/>
      <c r="O209" s="334"/>
    </row>
    <row r="210" spans="1:17" ht="15" customHeight="1">
      <c r="A210" s="328"/>
      <c r="B210" s="329"/>
      <c r="C210" s="344" t="s">
        <v>672</v>
      </c>
      <c r="D210" s="330"/>
      <c r="E210" s="331"/>
      <c r="F210" s="342">
        <v>9206</v>
      </c>
      <c r="G210" s="219"/>
      <c r="H210" s="343" t="s">
        <v>684</v>
      </c>
      <c r="I210" s="276" t="str">
        <f t="shared" si="7"/>
        <v>Please enter a value</v>
      </c>
      <c r="J210" s="13"/>
      <c r="K210" s="38"/>
      <c r="L210" s="220"/>
      <c r="M210" s="13"/>
      <c r="N210" s="221"/>
      <c r="O210" s="334"/>
    </row>
    <row r="211" spans="1:17" ht="15" customHeight="1">
      <c r="A211" s="328"/>
      <c r="B211" s="329"/>
      <c r="C211" s="344" t="s">
        <v>673</v>
      </c>
      <c r="D211" s="330"/>
      <c r="E211" s="331"/>
      <c r="F211" s="342">
        <v>9207</v>
      </c>
      <c r="G211" s="219"/>
      <c r="H211" s="343" t="s">
        <v>685</v>
      </c>
      <c r="I211" s="276" t="str">
        <f t="shared" si="7"/>
        <v>Please enter a value</v>
      </c>
      <c r="J211" s="13"/>
      <c r="K211" s="38"/>
      <c r="L211" s="220"/>
      <c r="M211" s="13"/>
      <c r="N211" s="221"/>
      <c r="O211" s="334"/>
    </row>
    <row r="212" spans="1:17" ht="15" customHeight="1">
      <c r="A212" s="328"/>
      <c r="B212" s="329"/>
      <c r="C212" s="344" t="s">
        <v>674</v>
      </c>
      <c r="D212" s="330"/>
      <c r="E212" s="331"/>
      <c r="F212" s="342">
        <v>9208</v>
      </c>
      <c r="G212" s="219"/>
      <c r="H212" s="343" t="s">
        <v>686</v>
      </c>
      <c r="I212" s="276" t="str">
        <f t="shared" si="7"/>
        <v>Please enter a value</v>
      </c>
      <c r="J212" s="13"/>
      <c r="K212" s="38"/>
      <c r="L212" s="220"/>
      <c r="M212" s="13"/>
      <c r="N212" s="221"/>
      <c r="O212" s="334"/>
    </row>
    <row r="213" spans="1:17" ht="15" customHeight="1">
      <c r="A213" s="328"/>
      <c r="B213" s="329"/>
      <c r="C213" s="344" t="s">
        <v>675</v>
      </c>
      <c r="D213" s="330"/>
      <c r="E213" s="331"/>
      <c r="F213" s="342">
        <v>9209</v>
      </c>
      <c r="G213" s="219"/>
      <c r="H213" s="343" t="s">
        <v>687</v>
      </c>
      <c r="I213" s="276" t="str">
        <f t="shared" si="7"/>
        <v>Please enter a value</v>
      </c>
      <c r="J213" s="13"/>
      <c r="K213" s="38"/>
      <c r="L213" s="220"/>
      <c r="M213" s="13"/>
      <c r="N213" s="221"/>
      <c r="O213" s="334"/>
    </row>
    <row r="214" spans="1:17" ht="15" customHeight="1">
      <c r="A214" s="328"/>
      <c r="B214" s="329"/>
      <c r="C214" s="344" t="s">
        <v>676</v>
      </c>
      <c r="D214" s="330"/>
      <c r="E214" s="331"/>
      <c r="F214" s="342">
        <v>9210</v>
      </c>
      <c r="G214" s="219"/>
      <c r="H214" s="343" t="s">
        <v>688</v>
      </c>
      <c r="I214" s="276" t="str">
        <f t="shared" si="7"/>
        <v>Please enter a value</v>
      </c>
      <c r="J214" s="13"/>
      <c r="K214" s="38"/>
      <c r="L214" s="220"/>
      <c r="M214" s="13"/>
      <c r="N214" s="221"/>
      <c r="O214" s="334"/>
    </row>
    <row r="215" spans="1:17" ht="15" customHeight="1">
      <c r="A215" s="328"/>
      <c r="B215" s="329"/>
      <c r="C215" s="344" t="s">
        <v>677</v>
      </c>
      <c r="D215" s="330"/>
      <c r="E215" s="331"/>
      <c r="F215" s="342">
        <v>9211</v>
      </c>
      <c r="G215" s="219"/>
      <c r="H215" s="343" t="s">
        <v>689</v>
      </c>
      <c r="I215" s="276" t="str">
        <f t="shared" si="7"/>
        <v>Please enter a value</v>
      </c>
      <c r="J215" s="13"/>
      <c r="K215" s="38"/>
      <c r="L215" s="220"/>
      <c r="M215" s="13"/>
      <c r="N215" s="221"/>
      <c r="O215" s="334"/>
    </row>
    <row r="216" spans="1:17" ht="15" customHeight="1">
      <c r="A216" s="328"/>
      <c r="B216" s="329"/>
      <c r="C216" s="344" t="s">
        <v>678</v>
      </c>
      <c r="D216" s="330"/>
      <c r="E216" s="331"/>
      <c r="F216" s="342">
        <v>9212</v>
      </c>
      <c r="G216" s="219"/>
      <c r="H216" s="343" t="s">
        <v>690</v>
      </c>
      <c r="I216" s="276" t="str">
        <f>IF(ISTEXT(G216),"No text please",IF(G216&lt;0,"No negatives please",IF(ISBLANK(G216),"Please enter a value",IF(AND(G216=0,ISERROR(FIND("zero",K216))),"Please confirm zero",IF(AND(G216&lt;&gt;0,K216="Confirmed zero"),"Value not zero",IF((ROUND(G216,0))&lt;&gt;(ROUND(G67,0)),"18.b.(12)&lt;&gt; 3.f."," "))))))</f>
        <v>Please enter a value</v>
      </c>
      <c r="J216" s="13"/>
      <c r="K216" s="38"/>
      <c r="L216" s="220"/>
      <c r="M216" s="13"/>
      <c r="N216" s="221"/>
      <c r="O216" s="334"/>
    </row>
    <row r="217" spans="1:17" ht="15" customHeight="1">
      <c r="A217" s="328"/>
      <c r="B217" s="329"/>
      <c r="C217" s="344" t="s">
        <v>718</v>
      </c>
      <c r="D217" s="337"/>
      <c r="E217" s="338"/>
      <c r="F217" s="342">
        <v>2302</v>
      </c>
      <c r="G217" s="219"/>
      <c r="H217" s="343" t="s">
        <v>609</v>
      </c>
      <c r="I217" s="276" t="str">
        <f t="shared" si="7"/>
        <v>Please enter a value</v>
      </c>
      <c r="J217" s="13"/>
      <c r="K217" s="38"/>
      <c r="L217" s="220"/>
      <c r="M217" s="13"/>
      <c r="N217" s="221"/>
      <c r="O217" s="334"/>
    </row>
    <row r="218" spans="1:17" ht="15" customHeight="1">
      <c r="A218" s="279"/>
      <c r="B218" s="82"/>
      <c r="C218" s="244" t="s">
        <v>765</v>
      </c>
      <c r="D218" s="246"/>
      <c r="E218" s="56"/>
      <c r="F218" s="45">
        <v>2205</v>
      </c>
      <c r="G218" s="219"/>
      <c r="H218" s="248" t="s">
        <v>608</v>
      </c>
      <c r="I218" s="276" t="str">
        <f t="shared" si="6"/>
        <v>Please enter a value</v>
      </c>
      <c r="J218" s="8"/>
      <c r="K218" s="38"/>
      <c r="L218" s="220"/>
      <c r="M218" s="8"/>
      <c r="N218" s="221"/>
      <c r="O218" s="81"/>
      <c r="P218" s="20"/>
      <c r="Q218" s="20"/>
    </row>
    <row r="219" spans="1:17" ht="15" customHeight="1">
      <c r="A219" s="279"/>
      <c r="B219" s="82"/>
      <c r="C219" s="244" t="s">
        <v>771</v>
      </c>
      <c r="D219" s="246"/>
      <c r="E219" s="56"/>
      <c r="F219" s="45">
        <v>2206</v>
      </c>
      <c r="G219" s="219"/>
      <c r="H219" s="248" t="s">
        <v>612</v>
      </c>
      <c r="I219" s="276" t="str">
        <f t="shared" si="6"/>
        <v>Please enter a value</v>
      </c>
      <c r="J219" s="8"/>
      <c r="K219" s="38"/>
      <c r="L219" s="220"/>
      <c r="M219" s="8"/>
      <c r="N219" s="221"/>
      <c r="O219" s="81"/>
      <c r="P219" s="20"/>
      <c r="Q219" s="20"/>
    </row>
    <row r="220" spans="1:17" ht="15" customHeight="1">
      <c r="A220" s="328"/>
      <c r="B220" s="329"/>
      <c r="C220" s="344" t="s">
        <v>668</v>
      </c>
      <c r="D220" s="330"/>
      <c r="E220" s="331"/>
      <c r="F220" s="342">
        <v>9301</v>
      </c>
      <c r="G220" s="219"/>
      <c r="H220" s="343" t="s">
        <v>691</v>
      </c>
      <c r="I220" s="276" t="str">
        <f t="shared" ref="I220:I221" si="8">IF(ISTEXT(G220),"No text please",IF(G220&lt;0,"No negatives please",IF(ISBLANK(G220),"Please enter a value",IF(AND(G220=0,ISERROR(FIND("zero",K220))),"Please confirm zero",IF(AND(G220&lt;&gt;0,K220="Confirmed zero"),"Value not zero"," ")))))</f>
        <v>Please enter a value</v>
      </c>
      <c r="J220" s="13"/>
      <c r="K220" s="38"/>
      <c r="L220" s="220"/>
      <c r="M220" s="13"/>
      <c r="N220" s="221"/>
      <c r="O220" s="334"/>
    </row>
    <row r="221" spans="1:17" ht="15" customHeight="1">
      <c r="A221" s="328"/>
      <c r="B221" s="329"/>
      <c r="C221" s="344" t="s">
        <v>761</v>
      </c>
      <c r="D221" s="330"/>
      <c r="E221" s="331"/>
      <c r="F221" s="342">
        <v>9302</v>
      </c>
      <c r="G221" s="219"/>
      <c r="H221" s="343" t="s">
        <v>692</v>
      </c>
      <c r="I221" s="276" t="str">
        <f t="shared" si="8"/>
        <v>Please enter a value</v>
      </c>
      <c r="J221" s="13"/>
      <c r="K221" s="38"/>
      <c r="L221" s="220"/>
      <c r="M221" s="13"/>
      <c r="N221" s="221"/>
      <c r="O221" s="334"/>
    </row>
    <row r="222" spans="1:17" ht="15" customHeight="1">
      <c r="A222" s="328"/>
      <c r="B222" s="329"/>
      <c r="C222" s="344" t="s">
        <v>669</v>
      </c>
      <c r="D222" s="330"/>
      <c r="E222" s="331"/>
      <c r="F222" s="342">
        <v>9303</v>
      </c>
      <c r="G222" s="219"/>
      <c r="H222" s="343" t="s">
        <v>693</v>
      </c>
      <c r="I222" s="276" t="str">
        <f>IF(ISTEXT(G222),"No text please",IF(G222&lt;0,"No negatives please",IF(ISBLANK(G222),"Please enter a value",IF(AND(G222=0,ISERROR(FIND("zero",K222))),"Please confirm zero",IF(AND(G222&lt;&gt;0,K222="Confirmed zero"),"Value not zero"," ")))))</f>
        <v>Please enter a value</v>
      </c>
      <c r="J222" s="13"/>
      <c r="K222" s="38"/>
      <c r="L222" s="220"/>
      <c r="M222" s="13"/>
      <c r="N222" s="221"/>
      <c r="O222" s="334"/>
    </row>
    <row r="223" spans="1:17" ht="15" customHeight="1">
      <c r="A223" s="328"/>
      <c r="B223" s="329"/>
      <c r="C223" s="344" t="s">
        <v>670</v>
      </c>
      <c r="D223" s="330"/>
      <c r="E223" s="331"/>
      <c r="F223" s="342">
        <v>9304</v>
      </c>
      <c r="G223" s="219"/>
      <c r="H223" s="343" t="s">
        <v>694</v>
      </c>
      <c r="I223" s="276" t="str">
        <f t="shared" ref="I223:I232" si="9">IF(ISTEXT(G223),"No text please",IF(G223&lt;0,"No negatives please",IF(ISBLANK(G223),"Please enter a value",IF(AND(G223=0,ISERROR(FIND("zero",K223))),"Please confirm zero",IF(AND(G223&lt;&gt;0,K223="Confirmed zero"),"Value not zero"," ")))))</f>
        <v>Please enter a value</v>
      </c>
      <c r="J223" s="13"/>
      <c r="K223" s="38"/>
      <c r="L223" s="220"/>
      <c r="M223" s="13"/>
      <c r="N223" s="221"/>
      <c r="O223" s="334"/>
    </row>
    <row r="224" spans="1:17" ht="15" customHeight="1">
      <c r="A224" s="328"/>
      <c r="B224" s="329"/>
      <c r="C224" s="344" t="s">
        <v>671</v>
      </c>
      <c r="D224" s="330"/>
      <c r="E224" s="331"/>
      <c r="F224" s="342">
        <v>9305</v>
      </c>
      <c r="G224" s="219"/>
      <c r="H224" s="343" t="s">
        <v>695</v>
      </c>
      <c r="I224" s="276" t="str">
        <f t="shared" si="9"/>
        <v>Please enter a value</v>
      </c>
      <c r="J224" s="13"/>
      <c r="K224" s="38"/>
      <c r="L224" s="220"/>
      <c r="M224" s="13"/>
      <c r="N224" s="221"/>
      <c r="O224" s="334"/>
    </row>
    <row r="225" spans="1:17" ht="15" customHeight="1">
      <c r="A225" s="328"/>
      <c r="B225" s="329"/>
      <c r="C225" s="344" t="s">
        <v>672</v>
      </c>
      <c r="D225" s="330"/>
      <c r="E225" s="331"/>
      <c r="F225" s="342">
        <v>9306</v>
      </c>
      <c r="G225" s="219"/>
      <c r="H225" s="343" t="s">
        <v>696</v>
      </c>
      <c r="I225" s="276" t="str">
        <f t="shared" si="9"/>
        <v>Please enter a value</v>
      </c>
      <c r="J225" s="13"/>
      <c r="K225" s="38"/>
      <c r="L225" s="220"/>
      <c r="M225" s="13"/>
      <c r="N225" s="221"/>
      <c r="O225" s="334"/>
    </row>
    <row r="226" spans="1:17" ht="15" customHeight="1">
      <c r="A226" s="328"/>
      <c r="B226" s="329"/>
      <c r="C226" s="344" t="s">
        <v>673</v>
      </c>
      <c r="D226" s="330"/>
      <c r="E226" s="331"/>
      <c r="F226" s="342">
        <v>9307</v>
      </c>
      <c r="G226" s="219"/>
      <c r="H226" s="343" t="s">
        <v>697</v>
      </c>
      <c r="I226" s="276" t="str">
        <f t="shared" si="9"/>
        <v>Please enter a value</v>
      </c>
      <c r="J226" s="13"/>
      <c r="K226" s="38"/>
      <c r="L226" s="220"/>
      <c r="M226" s="13"/>
      <c r="N226" s="221"/>
      <c r="O226" s="334"/>
    </row>
    <row r="227" spans="1:17" ht="15" customHeight="1">
      <c r="A227" s="328"/>
      <c r="B227" s="329"/>
      <c r="C227" s="344" t="s">
        <v>674</v>
      </c>
      <c r="D227" s="330"/>
      <c r="E227" s="331"/>
      <c r="F227" s="342">
        <v>9308</v>
      </c>
      <c r="G227" s="219"/>
      <c r="H227" s="343" t="s">
        <v>698</v>
      </c>
      <c r="I227" s="276" t="str">
        <f t="shared" si="9"/>
        <v>Please enter a value</v>
      </c>
      <c r="J227" s="13"/>
      <c r="K227" s="38"/>
      <c r="L227" s="220"/>
      <c r="M227" s="13"/>
      <c r="N227" s="221"/>
      <c r="O227" s="334"/>
    </row>
    <row r="228" spans="1:17" ht="15" customHeight="1">
      <c r="A228" s="328"/>
      <c r="B228" s="329"/>
      <c r="C228" s="344" t="s">
        <v>675</v>
      </c>
      <c r="D228" s="330"/>
      <c r="E228" s="331"/>
      <c r="F228" s="342">
        <v>9309</v>
      </c>
      <c r="G228" s="219"/>
      <c r="H228" s="343" t="s">
        <v>699</v>
      </c>
      <c r="I228" s="276" t="str">
        <f t="shared" si="9"/>
        <v>Please enter a value</v>
      </c>
      <c r="J228" s="13"/>
      <c r="K228" s="38"/>
      <c r="L228" s="220"/>
      <c r="M228" s="13"/>
      <c r="N228" s="221"/>
      <c r="O228" s="334"/>
    </row>
    <row r="229" spans="1:17" ht="15" customHeight="1">
      <c r="A229" s="328"/>
      <c r="B229" s="329"/>
      <c r="C229" s="344" t="s">
        <v>676</v>
      </c>
      <c r="D229" s="330"/>
      <c r="E229" s="331"/>
      <c r="F229" s="342">
        <v>9310</v>
      </c>
      <c r="G229" s="219"/>
      <c r="H229" s="343" t="s">
        <v>700</v>
      </c>
      <c r="I229" s="276" t="str">
        <f t="shared" si="9"/>
        <v>Please enter a value</v>
      </c>
      <c r="J229" s="13"/>
      <c r="K229" s="38"/>
      <c r="L229" s="220"/>
      <c r="M229" s="13"/>
      <c r="N229" s="221"/>
      <c r="O229" s="334"/>
    </row>
    <row r="230" spans="1:17" ht="15" customHeight="1">
      <c r="A230" s="328"/>
      <c r="B230" s="329"/>
      <c r="C230" s="344" t="s">
        <v>677</v>
      </c>
      <c r="D230" s="330"/>
      <c r="E230" s="331"/>
      <c r="F230" s="342">
        <v>9311</v>
      </c>
      <c r="G230" s="219"/>
      <c r="H230" s="343" t="s">
        <v>701</v>
      </c>
      <c r="I230" s="276" t="str">
        <f t="shared" si="9"/>
        <v>Please enter a value</v>
      </c>
      <c r="J230" s="13"/>
      <c r="K230" s="38"/>
      <c r="L230" s="220"/>
      <c r="M230" s="13"/>
      <c r="N230" s="221"/>
      <c r="O230" s="334"/>
    </row>
    <row r="231" spans="1:17" ht="15" customHeight="1">
      <c r="A231" s="328"/>
      <c r="B231" s="329"/>
      <c r="C231" s="344" t="s">
        <v>678</v>
      </c>
      <c r="D231" s="330"/>
      <c r="E231" s="331"/>
      <c r="F231" s="342">
        <v>9312</v>
      </c>
      <c r="G231" s="219"/>
      <c r="H231" s="343" t="s">
        <v>702</v>
      </c>
      <c r="I231" s="276" t="str">
        <f>IF(ISTEXT(G231),"No text please",IF(G231&lt;0,"No negatives please",IF(ISBLANK(G231),"Please enter a value",IF(AND(G231=0,ISERROR(FIND("zero",K231))),"Please confirm zero",IF(AND(G231&lt;&gt;0,K231="Confirmed zero"),"Value not zero",IF((ROUND(G231,0))&lt;&gt;(ROUND(G79,0)),"18.e.(12)&lt;&gt; 4.e."," "))))))</f>
        <v>Please enter a value</v>
      </c>
      <c r="J231" s="13"/>
      <c r="K231" s="38"/>
      <c r="L231" s="220"/>
      <c r="M231" s="13"/>
      <c r="N231" s="221"/>
      <c r="O231" s="334"/>
    </row>
    <row r="232" spans="1:17" ht="15" customHeight="1">
      <c r="A232" s="328"/>
      <c r="B232" s="329"/>
      <c r="C232" s="344" t="s">
        <v>719</v>
      </c>
      <c r="D232" s="337"/>
      <c r="E232" s="338"/>
      <c r="F232" s="342">
        <v>2303</v>
      </c>
      <c r="G232" s="219"/>
      <c r="H232" s="343" t="s">
        <v>613</v>
      </c>
      <c r="I232" s="276" t="str">
        <f t="shared" si="9"/>
        <v>Please enter a value</v>
      </c>
      <c r="J232" s="13"/>
      <c r="K232" s="38"/>
      <c r="L232" s="220"/>
      <c r="M232" s="13"/>
      <c r="N232" s="221"/>
      <c r="O232" s="334"/>
    </row>
    <row r="233" spans="1:17" ht="15" customHeight="1">
      <c r="A233" s="279"/>
      <c r="B233" s="82"/>
      <c r="C233" s="244" t="s">
        <v>766</v>
      </c>
      <c r="D233" s="246"/>
      <c r="E233" s="56"/>
      <c r="F233" s="45">
        <v>2207</v>
      </c>
      <c r="G233" s="219"/>
      <c r="H233" s="248" t="s">
        <v>703</v>
      </c>
      <c r="I233" s="276" t="str">
        <f t="shared" si="6"/>
        <v>Please enter a value</v>
      </c>
      <c r="J233" s="8"/>
      <c r="K233" s="38"/>
      <c r="L233" s="220"/>
      <c r="M233" s="8"/>
      <c r="N233" s="221"/>
      <c r="O233" s="81"/>
      <c r="P233" s="20"/>
      <c r="Q233" s="20"/>
    </row>
    <row r="234" spans="1:17" ht="15" customHeight="1">
      <c r="A234" s="279"/>
      <c r="B234" s="82"/>
      <c r="C234" s="244" t="s">
        <v>772</v>
      </c>
      <c r="D234" s="246"/>
      <c r="E234" s="56"/>
      <c r="F234" s="45">
        <v>2208</v>
      </c>
      <c r="G234" s="219"/>
      <c r="H234" s="248" t="s">
        <v>704</v>
      </c>
      <c r="I234" s="276" t="str">
        <f t="shared" si="6"/>
        <v>Please enter a value</v>
      </c>
      <c r="J234" s="8"/>
      <c r="K234" s="38"/>
      <c r="L234" s="220"/>
      <c r="M234" s="8"/>
      <c r="N234" s="221"/>
      <c r="O234" s="81"/>
      <c r="P234" s="20"/>
      <c r="Q234" s="20"/>
    </row>
    <row r="235" spans="1:17" ht="15" customHeight="1">
      <c r="A235" s="328"/>
      <c r="B235" s="329"/>
      <c r="C235" s="344" t="s">
        <v>668</v>
      </c>
      <c r="D235" s="330"/>
      <c r="E235" s="331"/>
      <c r="F235" s="342">
        <v>9401</v>
      </c>
      <c r="G235" s="219"/>
      <c r="H235" s="343" t="s">
        <v>705</v>
      </c>
      <c r="I235" s="276" t="str">
        <f t="shared" si="6"/>
        <v>Please enter a value</v>
      </c>
      <c r="J235" s="13"/>
      <c r="K235" s="38"/>
      <c r="L235" s="220"/>
      <c r="M235" s="13"/>
      <c r="N235" s="221"/>
      <c r="O235" s="334"/>
    </row>
    <row r="236" spans="1:17" ht="15" customHeight="1">
      <c r="A236" s="328"/>
      <c r="B236" s="329"/>
      <c r="C236" s="344" t="s">
        <v>761</v>
      </c>
      <c r="D236" s="330"/>
      <c r="E236" s="331"/>
      <c r="F236" s="342">
        <v>9402</v>
      </c>
      <c r="G236" s="219"/>
      <c r="H236" s="343" t="s">
        <v>706</v>
      </c>
      <c r="I236" s="276" t="str">
        <f t="shared" si="6"/>
        <v>Please enter a value</v>
      </c>
      <c r="J236" s="13"/>
      <c r="K236" s="38"/>
      <c r="L236" s="220"/>
      <c r="M236" s="13"/>
      <c r="N236" s="221"/>
      <c r="O236" s="334"/>
    </row>
    <row r="237" spans="1:17" ht="15" customHeight="1">
      <c r="A237" s="328"/>
      <c r="B237" s="329"/>
      <c r="C237" s="344" t="s">
        <v>669</v>
      </c>
      <c r="D237" s="330"/>
      <c r="E237" s="331"/>
      <c r="F237" s="342">
        <v>9403</v>
      </c>
      <c r="G237" s="219"/>
      <c r="H237" s="343" t="s">
        <v>707</v>
      </c>
      <c r="I237" s="276" t="str">
        <f>IF(ISTEXT(G237),"No text please",IF(G237&lt;0,"No negatives please",IF(ISBLANK(G237),"Please enter a value",IF(AND(G237=0,ISERROR(FIND("zero",K237))),"Please confirm zero",IF(AND(G237&lt;&gt;0,K237="Confirmed zero"),"Value not zero"," ")))))</f>
        <v>Please enter a value</v>
      </c>
      <c r="J237" s="13"/>
      <c r="K237" s="38"/>
      <c r="L237" s="220"/>
      <c r="M237" s="13"/>
      <c r="N237" s="221"/>
      <c r="O237" s="334"/>
    </row>
    <row r="238" spans="1:17" ht="15" customHeight="1">
      <c r="A238" s="328"/>
      <c r="B238" s="329"/>
      <c r="C238" s="344" t="s">
        <v>670</v>
      </c>
      <c r="D238" s="330"/>
      <c r="E238" s="331"/>
      <c r="F238" s="342">
        <v>9404</v>
      </c>
      <c r="G238" s="219"/>
      <c r="H238" s="343" t="s">
        <v>708</v>
      </c>
      <c r="I238" s="276" t="str">
        <f t="shared" ref="I238:I247" si="10">IF(ISTEXT(G238),"No text please",IF(G238&lt;0,"No negatives please",IF(ISBLANK(G238),"Please enter a value",IF(AND(G238=0,ISERROR(FIND("zero",K238))),"Please confirm zero",IF(AND(G238&lt;&gt;0,K238="Confirmed zero"),"Value not zero"," ")))))</f>
        <v>Please enter a value</v>
      </c>
      <c r="J238" s="13"/>
      <c r="K238" s="38"/>
      <c r="L238" s="220"/>
      <c r="M238" s="13"/>
      <c r="N238" s="221"/>
      <c r="O238" s="334"/>
    </row>
    <row r="239" spans="1:17" ht="15" customHeight="1">
      <c r="A239" s="328"/>
      <c r="B239" s="329"/>
      <c r="C239" s="344" t="s">
        <v>671</v>
      </c>
      <c r="D239" s="330"/>
      <c r="E239" s="331"/>
      <c r="F239" s="342">
        <v>9405</v>
      </c>
      <c r="G239" s="219"/>
      <c r="H239" s="343" t="s">
        <v>709</v>
      </c>
      <c r="I239" s="276" t="str">
        <f t="shared" si="10"/>
        <v>Please enter a value</v>
      </c>
      <c r="J239" s="13"/>
      <c r="K239" s="38"/>
      <c r="L239" s="220"/>
      <c r="M239" s="13"/>
      <c r="N239" s="221"/>
      <c r="O239" s="334"/>
    </row>
    <row r="240" spans="1:17" ht="15" customHeight="1">
      <c r="A240" s="328"/>
      <c r="B240" s="329"/>
      <c r="C240" s="344" t="s">
        <v>672</v>
      </c>
      <c r="D240" s="330"/>
      <c r="E240" s="331"/>
      <c r="F240" s="342">
        <v>9406</v>
      </c>
      <c r="G240" s="219"/>
      <c r="H240" s="343" t="s">
        <v>710</v>
      </c>
      <c r="I240" s="276" t="str">
        <f t="shared" si="10"/>
        <v>Please enter a value</v>
      </c>
      <c r="J240" s="13"/>
      <c r="K240" s="38"/>
      <c r="L240" s="220"/>
      <c r="M240" s="13"/>
      <c r="N240" s="221"/>
      <c r="O240" s="334"/>
    </row>
    <row r="241" spans="1:21" ht="15" customHeight="1">
      <c r="A241" s="328"/>
      <c r="B241" s="329"/>
      <c r="C241" s="344" t="s">
        <v>673</v>
      </c>
      <c r="D241" s="330"/>
      <c r="E241" s="331"/>
      <c r="F241" s="342">
        <v>9407</v>
      </c>
      <c r="G241" s="219"/>
      <c r="H241" s="343" t="s">
        <v>711</v>
      </c>
      <c r="I241" s="276" t="str">
        <f t="shared" si="10"/>
        <v>Please enter a value</v>
      </c>
      <c r="J241" s="13"/>
      <c r="K241" s="38"/>
      <c r="L241" s="220"/>
      <c r="M241" s="13"/>
      <c r="N241" s="221"/>
      <c r="O241" s="334"/>
    </row>
    <row r="242" spans="1:21" ht="15" customHeight="1">
      <c r="A242" s="328"/>
      <c r="B242" s="329"/>
      <c r="C242" s="344" t="s">
        <v>674</v>
      </c>
      <c r="D242" s="330"/>
      <c r="E242" s="331"/>
      <c r="F242" s="342">
        <v>9408</v>
      </c>
      <c r="G242" s="219"/>
      <c r="H242" s="343" t="s">
        <v>712</v>
      </c>
      <c r="I242" s="276" t="str">
        <f t="shared" si="10"/>
        <v>Please enter a value</v>
      </c>
      <c r="J242" s="13"/>
      <c r="K242" s="38"/>
      <c r="L242" s="220"/>
      <c r="M242" s="13"/>
      <c r="N242" s="221"/>
      <c r="O242" s="334"/>
    </row>
    <row r="243" spans="1:21" ht="15" customHeight="1">
      <c r="A243" s="328"/>
      <c r="B243" s="329"/>
      <c r="C243" s="344" t="s">
        <v>675</v>
      </c>
      <c r="D243" s="330"/>
      <c r="E243" s="331"/>
      <c r="F243" s="342">
        <v>9409</v>
      </c>
      <c r="G243" s="219"/>
      <c r="H243" s="343" t="s">
        <v>713</v>
      </c>
      <c r="I243" s="276" t="str">
        <f t="shared" si="10"/>
        <v>Please enter a value</v>
      </c>
      <c r="J243" s="13"/>
      <c r="K243" s="38"/>
      <c r="L243" s="220"/>
      <c r="M243" s="13"/>
      <c r="N243" s="221"/>
      <c r="O243" s="334"/>
    </row>
    <row r="244" spans="1:21" ht="15" customHeight="1">
      <c r="A244" s="328"/>
      <c r="B244" s="329"/>
      <c r="C244" s="344" t="s">
        <v>676</v>
      </c>
      <c r="D244" s="330"/>
      <c r="E244" s="331"/>
      <c r="F244" s="342">
        <v>9410</v>
      </c>
      <c r="G244" s="219"/>
      <c r="H244" s="343" t="s">
        <v>714</v>
      </c>
      <c r="I244" s="276" t="str">
        <f t="shared" si="10"/>
        <v>Please enter a value</v>
      </c>
      <c r="J244" s="13"/>
      <c r="K244" s="38"/>
      <c r="L244" s="220"/>
      <c r="M244" s="13"/>
      <c r="N244" s="221"/>
      <c r="O244" s="334"/>
    </row>
    <row r="245" spans="1:21" ht="15" customHeight="1">
      <c r="A245" s="328"/>
      <c r="B245" s="329"/>
      <c r="C245" s="344" t="s">
        <v>677</v>
      </c>
      <c r="D245" s="330"/>
      <c r="E245" s="331"/>
      <c r="F245" s="342">
        <v>9411</v>
      </c>
      <c r="G245" s="219"/>
      <c r="H245" s="343" t="s">
        <v>715</v>
      </c>
      <c r="I245" s="276" t="str">
        <f t="shared" si="10"/>
        <v>Please enter a value</v>
      </c>
      <c r="J245" s="13"/>
      <c r="K245" s="38"/>
      <c r="L245" s="220"/>
      <c r="M245" s="13"/>
      <c r="N245" s="221"/>
      <c r="O245" s="334"/>
    </row>
    <row r="246" spans="1:21" ht="15" customHeight="1">
      <c r="A246" s="328"/>
      <c r="B246" s="329"/>
      <c r="C246" s="344" t="s">
        <v>678</v>
      </c>
      <c r="D246" s="330"/>
      <c r="E246" s="331"/>
      <c r="F246" s="342">
        <v>9412</v>
      </c>
      <c r="G246" s="219"/>
      <c r="H246" s="343" t="s">
        <v>716</v>
      </c>
      <c r="I246" s="276" t="str">
        <f>IF(ISTEXT(G246),"No text please",IF(G246&lt;0,"No negatives please",IF(ISBLANK(G246),"Please enter a value",IF(AND(G246=0,ISERROR(FIND("zero",K246))),"Please confirm zero",IF(AND(G246&lt;&gt;0,K246="Confirmed zero"),"Value not zero",IF((ROUND(G246,0))&lt;&gt;(ROUND(G89,0)),"18.h.(12)&lt;&gt; 5.h."," "))))))</f>
        <v>Please enter a value</v>
      </c>
      <c r="J246" s="13"/>
      <c r="K246" s="38"/>
      <c r="L246" s="220"/>
      <c r="M246" s="13"/>
      <c r="N246" s="221"/>
      <c r="O246" s="334"/>
    </row>
    <row r="247" spans="1:21" ht="15" customHeight="1">
      <c r="A247" s="328"/>
      <c r="B247" s="329"/>
      <c r="C247" s="344" t="s">
        <v>720</v>
      </c>
      <c r="D247" s="337"/>
      <c r="E247" s="338"/>
      <c r="F247" s="342">
        <v>2304</v>
      </c>
      <c r="G247" s="219"/>
      <c r="H247" s="343" t="s">
        <v>717</v>
      </c>
      <c r="I247" s="276" t="str">
        <f t="shared" si="10"/>
        <v>Please enter a value</v>
      </c>
      <c r="J247" s="13"/>
      <c r="K247" s="38"/>
      <c r="L247" s="220"/>
      <c r="M247" s="13"/>
      <c r="N247" s="221"/>
      <c r="O247" s="334"/>
    </row>
    <row r="248" spans="1:21" ht="15" customHeight="1">
      <c r="A248" s="279"/>
      <c r="B248" s="82"/>
      <c r="C248" s="21"/>
      <c r="D248" s="21"/>
      <c r="E248" s="21"/>
      <c r="F248" s="37"/>
      <c r="G248" s="224"/>
      <c r="H248" s="203"/>
      <c r="I248" s="30"/>
      <c r="J248" s="8"/>
      <c r="K248" s="30"/>
      <c r="L248" s="16"/>
      <c r="M248" s="8"/>
      <c r="N248" s="30"/>
      <c r="O248" s="81"/>
      <c r="P248" s="20"/>
      <c r="Q248" s="20"/>
      <c r="T248" s="13"/>
      <c r="U248" s="13"/>
    </row>
    <row r="249" spans="1:21" ht="15" customHeight="1">
      <c r="A249" s="279"/>
      <c r="B249" s="87"/>
      <c r="C249" s="51" t="s">
        <v>571</v>
      </c>
      <c r="D249" s="52"/>
      <c r="E249" s="53"/>
      <c r="F249" s="50" t="s">
        <v>200</v>
      </c>
      <c r="G249" s="224" t="str">
        <f>G$23</f>
        <v>Amount</v>
      </c>
      <c r="H249" s="8"/>
      <c r="I249" s="35" t="str">
        <f>I$23</f>
        <v>Checks</v>
      </c>
      <c r="J249" s="8"/>
      <c r="K249" s="35" t="str">
        <f>K$23</f>
        <v>Remarks</v>
      </c>
      <c r="L249" s="35" t="str">
        <f>$L$184</f>
        <v>Comments</v>
      </c>
      <c r="M249" s="8"/>
      <c r="N249" s="35" t="str">
        <f>N$23</f>
        <v>Supervisor Comments</v>
      </c>
      <c r="O249" s="81"/>
      <c r="P249" s="8"/>
      <c r="Q249" s="20"/>
      <c r="T249" s="13"/>
      <c r="U249" s="13"/>
    </row>
    <row r="250" spans="1:21" ht="15" customHeight="1">
      <c r="A250" s="280"/>
      <c r="B250" s="82"/>
      <c r="C250" s="244" t="s">
        <v>594</v>
      </c>
      <c r="D250" s="55"/>
      <c r="E250" s="56"/>
      <c r="F250" s="212">
        <v>2135</v>
      </c>
      <c r="G250" s="219"/>
      <c r="H250" s="248" t="s">
        <v>600</v>
      </c>
      <c r="I250" s="276" t="str">
        <f t="shared" ref="I250" si="11">IF(ISTEXT(G250),"No text please",IF(G250&lt;0,"No negatives please",IF(ISBLANK(G250),"Please enter a value",IF(AND(G250=0,ISERROR(FIND("zero",K250))),"Please confirm zero",IF(AND(G250&lt;&gt;0,K250="Confirmed zero"),"Value not zero"," ")))))</f>
        <v>Please enter a value</v>
      </c>
      <c r="J250" s="8"/>
      <c r="K250" s="38"/>
      <c r="L250" s="220"/>
      <c r="M250" s="8"/>
      <c r="N250" s="221"/>
      <c r="O250" s="81"/>
      <c r="P250" s="20"/>
      <c r="Q250" s="20"/>
    </row>
    <row r="251" spans="1:21" ht="15" customHeight="1">
      <c r="A251" s="280"/>
      <c r="B251" s="82"/>
      <c r="C251" s="244" t="s">
        <v>595</v>
      </c>
      <c r="D251" s="246"/>
      <c r="E251" s="56"/>
      <c r="F251" s="212">
        <v>1141</v>
      </c>
      <c r="G251" s="219"/>
      <c r="H251" s="248" t="s">
        <v>249</v>
      </c>
      <c r="I251" s="276" t="str">
        <f t="shared" ref="I251:I254" si="12">IF(ISTEXT(G251),"No text please",IF(G251&lt;0,"No negatives please",IF(ISBLANK(G251),"Please enter a value",IF(AND(G251=0,ISERROR(FIND("zero",K251))),"Please confirm zero",IF(AND(G251&lt;&gt;0,K251="Confirmed zero"),"Value not zero"," ")))))</f>
        <v>Please enter a value</v>
      </c>
      <c r="J251" s="8"/>
      <c r="K251" s="38"/>
      <c r="L251" s="220"/>
      <c r="M251" s="8"/>
      <c r="N251" s="221"/>
      <c r="O251" s="81"/>
      <c r="P251" s="20"/>
      <c r="Q251" s="20"/>
    </row>
    <row r="252" spans="1:21" ht="15" customHeight="1">
      <c r="A252" s="280"/>
      <c r="B252" s="82"/>
      <c r="C252" s="244" t="s">
        <v>596</v>
      </c>
      <c r="D252" s="246"/>
      <c r="E252" s="56"/>
      <c r="F252" s="212">
        <v>1142</v>
      </c>
      <c r="G252" s="219"/>
      <c r="H252" s="248" t="s">
        <v>536</v>
      </c>
      <c r="I252" s="276" t="str">
        <f t="shared" si="12"/>
        <v>Please enter a value</v>
      </c>
      <c r="J252" s="8"/>
      <c r="K252" s="38"/>
      <c r="L252" s="220"/>
      <c r="M252" s="8"/>
      <c r="N252" s="221"/>
      <c r="O252" s="81"/>
      <c r="P252" s="20"/>
      <c r="Q252" s="20"/>
    </row>
    <row r="253" spans="1:21" ht="15" customHeight="1">
      <c r="A253" s="280"/>
      <c r="B253" s="82"/>
      <c r="C253" s="244" t="s">
        <v>597</v>
      </c>
      <c r="D253" s="246"/>
      <c r="E253" s="56"/>
      <c r="F253" s="212">
        <v>1143</v>
      </c>
      <c r="G253" s="219"/>
      <c r="H253" s="248" t="s">
        <v>537</v>
      </c>
      <c r="I253" s="276" t="str">
        <f t="shared" si="12"/>
        <v>Please enter a value</v>
      </c>
      <c r="J253" s="8"/>
      <c r="K253" s="38"/>
      <c r="L253" s="220"/>
      <c r="M253" s="8"/>
      <c r="N253" s="221"/>
      <c r="O253" s="81"/>
      <c r="P253" s="20"/>
      <c r="Q253" s="20"/>
    </row>
    <row r="254" spans="1:21" ht="15" customHeight="1">
      <c r="A254" s="280"/>
      <c r="B254" s="82"/>
      <c r="C254" s="244" t="s">
        <v>598</v>
      </c>
      <c r="D254" s="246"/>
      <c r="E254" s="56"/>
      <c r="F254" s="212">
        <v>1144</v>
      </c>
      <c r="G254" s="219"/>
      <c r="H254" s="248" t="s">
        <v>369</v>
      </c>
      <c r="I254" s="276" t="str">
        <f t="shared" si="12"/>
        <v>Please enter a value</v>
      </c>
      <c r="J254" s="8"/>
      <c r="K254" s="38"/>
      <c r="L254" s="220"/>
      <c r="M254" s="8"/>
      <c r="N254" s="221"/>
      <c r="O254" s="81"/>
      <c r="P254" s="20"/>
      <c r="Q254" s="20"/>
    </row>
    <row r="255" spans="1:21" ht="15" customHeight="1">
      <c r="A255" s="280"/>
      <c r="B255" s="82"/>
      <c r="C255" s="244" t="s">
        <v>599</v>
      </c>
      <c r="D255" s="246"/>
      <c r="E255" s="56"/>
      <c r="F255" s="45">
        <v>1145</v>
      </c>
      <c r="G255" s="219"/>
      <c r="H255" s="248" t="s">
        <v>538</v>
      </c>
      <c r="I255" s="276" t="str">
        <f>IF(ISTEXT(G255),"No text please",IF(G255&lt;0,"No negatives please",IF(ISBLANK(G255),"Please enter a value",IF(AND(G255=0,ISERROR(FIND("zero",K255))),"Please confirm zero",IF(AND(G255&lt;&gt;0,K255="Confirmed zero"),"Value not zero"," ")))))</f>
        <v>Please enter a value</v>
      </c>
      <c r="J255" s="8"/>
      <c r="K255" s="38"/>
      <c r="L255" s="220"/>
      <c r="M255" s="8"/>
      <c r="N255" s="221"/>
      <c r="O255" s="81"/>
      <c r="P255" s="20"/>
      <c r="Q255" s="20"/>
    </row>
    <row r="256" spans="1:21" ht="15" customHeight="1">
      <c r="A256" s="279"/>
      <c r="B256" s="82"/>
      <c r="C256" s="244" t="s">
        <v>767</v>
      </c>
      <c r="D256" s="246"/>
      <c r="E256" s="56"/>
      <c r="F256" s="45">
        <v>2209</v>
      </c>
      <c r="G256" s="219"/>
      <c r="H256" s="248" t="s">
        <v>610</v>
      </c>
      <c r="I256" s="276" t="str">
        <f>IF(ISTEXT(G256),"No text please",IF(G256&lt;0,"No negatives please",IF(ISBLANK(G256),"Please enter a value",IF(AND(G256=0,ISERROR(FIND("zero",K256))),"Please confirm zero",IF(AND(G256&lt;&gt;0,K256="Confirmed zero"),"Value not zero"," ")))))</f>
        <v>Please enter a value</v>
      </c>
      <c r="J256" s="8"/>
      <c r="K256" s="38"/>
      <c r="L256" s="220"/>
      <c r="M256" s="8"/>
      <c r="N256" s="221"/>
      <c r="O256" s="81"/>
      <c r="P256" s="20"/>
      <c r="Q256" s="20"/>
    </row>
    <row r="257" spans="1:17" ht="15" customHeight="1">
      <c r="A257" s="279"/>
      <c r="B257" s="82"/>
      <c r="C257" s="244" t="s">
        <v>773</v>
      </c>
      <c r="D257" s="246"/>
      <c r="E257" s="56"/>
      <c r="F257" s="45">
        <v>2210</v>
      </c>
      <c r="G257" s="219"/>
      <c r="H257" s="248" t="s">
        <v>611</v>
      </c>
      <c r="I257" s="276" t="str">
        <f>IF(ISTEXT(G257),"No text please",IF(G257&lt;0,"No negatives please",IF(ISBLANK(G257),"Please enter a value",IF(AND(G257=0,ISERROR(FIND("zero",K257))),"Please confirm zero",IF(AND(G257&lt;&gt;0,K257="Confirmed zero"),"Value not zero"," ")))))</f>
        <v>Please enter a value</v>
      </c>
      <c r="J257" s="8"/>
      <c r="K257" s="38"/>
      <c r="L257" s="220"/>
      <c r="M257" s="8"/>
      <c r="N257" s="221"/>
      <c r="O257" s="81"/>
      <c r="P257" s="20"/>
      <c r="Q257" s="20"/>
    </row>
    <row r="258" spans="1:17" ht="15" customHeight="1">
      <c r="A258" s="328"/>
      <c r="B258" s="329"/>
      <c r="C258" s="344" t="s">
        <v>668</v>
      </c>
      <c r="D258" s="330"/>
      <c r="E258" s="331"/>
      <c r="F258" s="342">
        <v>9501</v>
      </c>
      <c r="G258" s="219"/>
      <c r="H258" s="343" t="s">
        <v>722</v>
      </c>
      <c r="I258" s="276" t="str">
        <f t="shared" ref="I258:I259" si="13">IF(ISTEXT(G258),"No text please",IF(G258&lt;0,"No negatives please",IF(ISBLANK(G258),"Please enter a value",IF(AND(G258=0,ISERROR(FIND("zero",K258))),"Please confirm zero",IF(AND(G258&lt;&gt;0,K258="Confirmed zero"),"Value not zero"," ")))))</f>
        <v>Please enter a value</v>
      </c>
      <c r="J258" s="13"/>
      <c r="K258" s="38"/>
      <c r="L258" s="220"/>
      <c r="M258" s="13"/>
      <c r="N258" s="221"/>
      <c r="O258" s="334"/>
    </row>
    <row r="259" spans="1:17" ht="15" customHeight="1">
      <c r="A259" s="328"/>
      <c r="B259" s="329"/>
      <c r="C259" s="344" t="s">
        <v>761</v>
      </c>
      <c r="D259" s="330"/>
      <c r="E259" s="331"/>
      <c r="F259" s="342">
        <v>9502</v>
      </c>
      <c r="G259" s="219"/>
      <c r="H259" s="343" t="s">
        <v>723</v>
      </c>
      <c r="I259" s="276" t="str">
        <f t="shared" si="13"/>
        <v>Please enter a value</v>
      </c>
      <c r="J259" s="13"/>
      <c r="K259" s="38"/>
      <c r="L259" s="220"/>
      <c r="M259" s="13"/>
      <c r="N259" s="221"/>
      <c r="O259" s="334"/>
    </row>
    <row r="260" spans="1:17" ht="15" customHeight="1">
      <c r="A260" s="328"/>
      <c r="B260" s="329"/>
      <c r="C260" s="344" t="s">
        <v>669</v>
      </c>
      <c r="D260" s="330"/>
      <c r="E260" s="331"/>
      <c r="F260" s="342">
        <v>9503</v>
      </c>
      <c r="G260" s="219"/>
      <c r="H260" s="343" t="s">
        <v>724</v>
      </c>
      <c r="I260" s="276" t="str">
        <f>IF(ISTEXT(G260),"No text please",IF(G260&lt;0,"No negatives please",IF(ISBLANK(G260),"Please enter a value",IF(AND(G260=0,ISERROR(FIND("zero",K260))),"Please confirm zero",IF(AND(G260&lt;&gt;0,K260="Confirmed zero"),"Value not zero"," ")))))</f>
        <v>Please enter a value</v>
      </c>
      <c r="J260" s="13"/>
      <c r="K260" s="38"/>
      <c r="L260" s="220"/>
      <c r="M260" s="13"/>
      <c r="N260" s="221"/>
      <c r="O260" s="334"/>
    </row>
    <row r="261" spans="1:17" ht="15" customHeight="1">
      <c r="A261" s="328"/>
      <c r="B261" s="329"/>
      <c r="C261" s="344" t="s">
        <v>670</v>
      </c>
      <c r="D261" s="330"/>
      <c r="E261" s="331"/>
      <c r="F261" s="342">
        <v>9504</v>
      </c>
      <c r="G261" s="219"/>
      <c r="H261" s="343" t="s">
        <v>725</v>
      </c>
      <c r="I261" s="276" t="str">
        <f t="shared" ref="I261:I270" si="14">IF(ISTEXT(G261),"No text please",IF(G261&lt;0,"No negatives please",IF(ISBLANK(G261),"Please enter a value",IF(AND(G261=0,ISERROR(FIND("zero",K261))),"Please confirm zero",IF(AND(G261&lt;&gt;0,K261="Confirmed zero"),"Value not zero"," ")))))</f>
        <v>Please enter a value</v>
      </c>
      <c r="J261" s="13"/>
      <c r="K261" s="38"/>
      <c r="L261" s="220"/>
      <c r="M261" s="13"/>
      <c r="N261" s="221"/>
      <c r="O261" s="334"/>
    </row>
    <row r="262" spans="1:17" ht="15" customHeight="1">
      <c r="A262" s="328"/>
      <c r="B262" s="329"/>
      <c r="C262" s="344" t="s">
        <v>671</v>
      </c>
      <c r="D262" s="330"/>
      <c r="E262" s="331"/>
      <c r="F262" s="342">
        <v>9505</v>
      </c>
      <c r="G262" s="219"/>
      <c r="H262" s="343" t="s">
        <v>726</v>
      </c>
      <c r="I262" s="276" t="str">
        <f t="shared" si="14"/>
        <v>Please enter a value</v>
      </c>
      <c r="J262" s="13"/>
      <c r="K262" s="38"/>
      <c r="L262" s="220"/>
      <c r="M262" s="13"/>
      <c r="N262" s="221"/>
      <c r="O262" s="334"/>
    </row>
    <row r="263" spans="1:17" ht="15" customHeight="1">
      <c r="A263" s="328"/>
      <c r="B263" s="329"/>
      <c r="C263" s="344" t="s">
        <v>672</v>
      </c>
      <c r="D263" s="330"/>
      <c r="E263" s="331"/>
      <c r="F263" s="342">
        <v>9506</v>
      </c>
      <c r="G263" s="219"/>
      <c r="H263" s="343" t="s">
        <v>727</v>
      </c>
      <c r="I263" s="276" t="str">
        <f t="shared" si="14"/>
        <v>Please enter a value</v>
      </c>
      <c r="J263" s="13"/>
      <c r="K263" s="38"/>
      <c r="L263" s="220"/>
      <c r="M263" s="13"/>
      <c r="N263" s="221"/>
      <c r="O263" s="334"/>
    </row>
    <row r="264" spans="1:17" ht="15" customHeight="1">
      <c r="A264" s="328"/>
      <c r="B264" s="329"/>
      <c r="C264" s="344" t="s">
        <v>673</v>
      </c>
      <c r="D264" s="330"/>
      <c r="E264" s="331"/>
      <c r="F264" s="342">
        <v>9507</v>
      </c>
      <c r="G264" s="219"/>
      <c r="H264" s="343" t="s">
        <v>728</v>
      </c>
      <c r="I264" s="276" t="str">
        <f t="shared" si="14"/>
        <v>Please enter a value</v>
      </c>
      <c r="J264" s="13"/>
      <c r="K264" s="38"/>
      <c r="L264" s="220"/>
      <c r="M264" s="13"/>
      <c r="N264" s="221"/>
      <c r="O264" s="334"/>
    </row>
    <row r="265" spans="1:17" ht="15" customHeight="1">
      <c r="A265" s="328"/>
      <c r="B265" s="329"/>
      <c r="C265" s="344" t="s">
        <v>674</v>
      </c>
      <c r="D265" s="330"/>
      <c r="E265" s="331"/>
      <c r="F265" s="342">
        <v>9508</v>
      </c>
      <c r="G265" s="219"/>
      <c r="H265" s="343" t="s">
        <v>729</v>
      </c>
      <c r="I265" s="276" t="str">
        <f t="shared" si="14"/>
        <v>Please enter a value</v>
      </c>
      <c r="J265" s="13"/>
      <c r="K265" s="38"/>
      <c r="L265" s="220"/>
      <c r="M265" s="13"/>
      <c r="N265" s="221"/>
      <c r="O265" s="334"/>
    </row>
    <row r="266" spans="1:17" ht="15" customHeight="1">
      <c r="A266" s="328"/>
      <c r="B266" s="329"/>
      <c r="C266" s="344" t="s">
        <v>675</v>
      </c>
      <c r="D266" s="330"/>
      <c r="E266" s="331"/>
      <c r="F266" s="342">
        <v>9509</v>
      </c>
      <c r="G266" s="219"/>
      <c r="H266" s="343" t="s">
        <v>730</v>
      </c>
      <c r="I266" s="276" t="str">
        <f t="shared" si="14"/>
        <v>Please enter a value</v>
      </c>
      <c r="J266" s="13"/>
      <c r="K266" s="38"/>
      <c r="L266" s="220"/>
      <c r="M266" s="13"/>
      <c r="N266" s="221"/>
      <c r="O266" s="334"/>
    </row>
    <row r="267" spans="1:17" ht="15" customHeight="1">
      <c r="A267" s="328"/>
      <c r="B267" s="329"/>
      <c r="C267" s="344" t="s">
        <v>676</v>
      </c>
      <c r="D267" s="330"/>
      <c r="E267" s="331"/>
      <c r="F267" s="342">
        <v>9510</v>
      </c>
      <c r="G267" s="219"/>
      <c r="H267" s="343" t="s">
        <v>731</v>
      </c>
      <c r="I267" s="276" t="str">
        <f t="shared" si="14"/>
        <v>Please enter a value</v>
      </c>
      <c r="J267" s="13"/>
      <c r="K267" s="38"/>
      <c r="L267" s="220"/>
      <c r="M267" s="13"/>
      <c r="N267" s="221"/>
      <c r="O267" s="334"/>
    </row>
    <row r="268" spans="1:17" ht="15" customHeight="1">
      <c r="A268" s="328"/>
      <c r="B268" s="329"/>
      <c r="C268" s="344" t="s">
        <v>677</v>
      </c>
      <c r="D268" s="330"/>
      <c r="E268" s="331"/>
      <c r="F268" s="342">
        <v>9511</v>
      </c>
      <c r="G268" s="219"/>
      <c r="H268" s="343" t="s">
        <v>732</v>
      </c>
      <c r="I268" s="276" t="str">
        <f t="shared" si="14"/>
        <v>Please enter a value</v>
      </c>
      <c r="J268" s="13"/>
      <c r="K268" s="38"/>
      <c r="L268" s="220"/>
      <c r="M268" s="13"/>
      <c r="N268" s="221"/>
      <c r="O268" s="334"/>
    </row>
    <row r="269" spans="1:17" ht="15" customHeight="1">
      <c r="A269" s="328"/>
      <c r="B269" s="329"/>
      <c r="C269" s="344" t="s">
        <v>678</v>
      </c>
      <c r="D269" s="330"/>
      <c r="E269" s="331"/>
      <c r="F269" s="342">
        <v>9512</v>
      </c>
      <c r="G269" s="219"/>
      <c r="H269" s="343" t="s">
        <v>733</v>
      </c>
      <c r="I269" s="276" t="str">
        <f>IF(ISTEXT(G269),"No text please",IF(G269&lt;0,"No negatives please",IF(ISBLANK(G269),"Please enter a value",IF(AND(G269=0,ISERROR(FIND("zero",K269))),"Please confirm zero",IF(AND(G269&lt;&gt;0,K269="Confirmed zero"),"Value not zero",IF((ROUND(G269,0))&lt;&gt;(ROUND(G110,0)),"19.h.(12)&lt;&gt; 7.a."," "))))))</f>
        <v>Please enter a value</v>
      </c>
      <c r="J269" s="13"/>
      <c r="K269" s="38"/>
      <c r="L269" s="220"/>
      <c r="M269" s="13"/>
      <c r="N269" s="221"/>
      <c r="O269" s="334"/>
    </row>
    <row r="270" spans="1:17" ht="15" customHeight="1">
      <c r="A270" s="328"/>
      <c r="B270" s="329"/>
      <c r="C270" s="344" t="s">
        <v>721</v>
      </c>
      <c r="D270" s="337"/>
      <c r="E270" s="338"/>
      <c r="F270" s="342">
        <v>2305</v>
      </c>
      <c r="G270" s="219"/>
      <c r="H270" s="343" t="s">
        <v>734</v>
      </c>
      <c r="I270" s="276" t="str">
        <f t="shared" si="14"/>
        <v>Please enter a value</v>
      </c>
      <c r="J270" s="13"/>
      <c r="K270" s="38"/>
      <c r="L270" s="220"/>
      <c r="M270" s="13"/>
      <c r="N270" s="221"/>
      <c r="O270" s="334"/>
    </row>
    <row r="271" spans="1:17" ht="15" customHeight="1">
      <c r="A271" s="279"/>
      <c r="B271" s="82"/>
      <c r="C271" s="21"/>
      <c r="D271" s="21"/>
      <c r="E271" s="21"/>
      <c r="F271" s="37"/>
      <c r="G271" s="224"/>
      <c r="H271" s="203"/>
      <c r="I271" s="30"/>
      <c r="J271" s="8"/>
      <c r="K271" s="30"/>
      <c r="L271" s="16"/>
      <c r="M271" s="8"/>
      <c r="N271" s="30"/>
      <c r="O271" s="81"/>
      <c r="P271" s="20"/>
      <c r="Q271" s="20"/>
    </row>
    <row r="272" spans="1:17" ht="15" customHeight="1">
      <c r="A272" s="279"/>
      <c r="B272" s="82"/>
      <c r="C272" s="51" t="s">
        <v>572</v>
      </c>
      <c r="D272" s="52"/>
      <c r="E272" s="53"/>
      <c r="F272" s="67" t="s">
        <v>200</v>
      </c>
      <c r="G272" s="224" t="str">
        <f>G$23</f>
        <v>Amount</v>
      </c>
      <c r="H272" s="30"/>
      <c r="I272" s="35" t="str">
        <f>I$23</f>
        <v>Checks</v>
      </c>
      <c r="J272" s="8"/>
      <c r="K272" s="35" t="str">
        <f>K$23</f>
        <v>Remarks</v>
      </c>
      <c r="L272" s="35" t="str">
        <f>$L$184</f>
        <v>Comments</v>
      </c>
      <c r="M272" s="8"/>
      <c r="N272" s="35" t="str">
        <f>N$23</f>
        <v>Supervisor Comments</v>
      </c>
      <c r="O272" s="81"/>
      <c r="P272" s="20"/>
      <c r="Q272" s="20"/>
    </row>
    <row r="273" spans="1:17" ht="15" customHeight="1">
      <c r="A273" s="279"/>
      <c r="B273" s="89"/>
      <c r="C273" s="244" t="s">
        <v>782</v>
      </c>
      <c r="D273" s="55"/>
      <c r="E273" s="56"/>
      <c r="F273" s="40"/>
      <c r="G273" s="39"/>
      <c r="H273" s="321"/>
      <c r="I273" s="39"/>
      <c r="J273" s="8"/>
      <c r="K273" s="39"/>
      <c r="L273" s="39"/>
      <c r="M273" s="32"/>
      <c r="N273" s="39"/>
      <c r="O273" s="81"/>
      <c r="P273" s="8"/>
      <c r="Q273" s="20"/>
    </row>
    <row r="274" spans="1:17" ht="15" customHeight="1">
      <c r="A274" s="279"/>
      <c r="B274" s="82"/>
      <c r="C274" s="244" t="s">
        <v>464</v>
      </c>
      <c r="D274" s="246"/>
      <c r="E274" s="56"/>
      <c r="F274" s="45">
        <v>1901</v>
      </c>
      <c r="G274" s="250"/>
      <c r="H274" s="248" t="s">
        <v>624</v>
      </c>
      <c r="I274" s="276" t="str">
        <f t="shared" ref="I274:I278" si="15">IF(ISTEXT(G274),"No text please",IF(G274&lt;0,"No negatives please",IF(ISBLANK(G274),"Please enter a value",IF(AND(G274=0,ISERROR(FIND("zero",K274))),"Please confirm zero",IF(AND(G274&lt;&gt;0,K274="Confirmed zero"),"Value not zero"," ")))))</f>
        <v>Please enter a value</v>
      </c>
      <c r="J274" s="8"/>
      <c r="K274" s="38"/>
      <c r="L274" s="220"/>
      <c r="M274" s="8"/>
      <c r="N274" s="221"/>
      <c r="O274" s="81"/>
      <c r="P274" s="20"/>
      <c r="Q274" s="20"/>
    </row>
    <row r="275" spans="1:17" ht="15" customHeight="1">
      <c r="A275" s="279"/>
      <c r="B275" s="82"/>
      <c r="C275" s="244" t="s">
        <v>442</v>
      </c>
      <c r="D275" s="246"/>
      <c r="E275" s="56"/>
      <c r="F275" s="45">
        <v>1902</v>
      </c>
      <c r="G275" s="250"/>
      <c r="H275" s="248" t="s">
        <v>625</v>
      </c>
      <c r="I275" s="276" t="str">
        <f t="shared" si="15"/>
        <v>Please enter a value</v>
      </c>
      <c r="J275" s="8"/>
      <c r="K275" s="38"/>
      <c r="L275" s="220"/>
      <c r="M275" s="8"/>
      <c r="N275" s="221"/>
      <c r="O275" s="81"/>
      <c r="P275" s="20"/>
      <c r="Q275" s="20"/>
    </row>
    <row r="276" spans="1:17" ht="15" customHeight="1">
      <c r="A276" s="279"/>
      <c r="B276" s="82"/>
      <c r="C276" s="244" t="s">
        <v>445</v>
      </c>
      <c r="D276" s="246"/>
      <c r="E276" s="56"/>
      <c r="F276" s="45">
        <v>2370</v>
      </c>
      <c r="G276" s="250"/>
      <c r="H276" s="248" t="s">
        <v>626</v>
      </c>
      <c r="I276" s="276" t="str">
        <f t="shared" si="15"/>
        <v>Please enter a value</v>
      </c>
      <c r="J276" s="8"/>
      <c r="K276" s="38"/>
      <c r="L276" s="220"/>
      <c r="M276" s="8"/>
      <c r="N276" s="221"/>
      <c r="O276" s="81"/>
      <c r="P276" s="20"/>
      <c r="Q276" s="20"/>
    </row>
    <row r="277" spans="1:17" ht="15" customHeight="1">
      <c r="A277" s="279"/>
      <c r="B277" s="82"/>
      <c r="C277" s="244" t="s">
        <v>446</v>
      </c>
      <c r="D277" s="246"/>
      <c r="E277" s="56"/>
      <c r="F277" s="45">
        <v>1904</v>
      </c>
      <c r="G277" s="250"/>
      <c r="H277" s="248" t="s">
        <v>627</v>
      </c>
      <c r="I277" s="276" t="str">
        <f t="shared" si="15"/>
        <v>Please enter a value</v>
      </c>
      <c r="J277" s="8"/>
      <c r="K277" s="38"/>
      <c r="L277" s="220"/>
      <c r="M277" s="8"/>
      <c r="N277" s="221"/>
      <c r="O277" s="81"/>
      <c r="P277" s="20"/>
      <c r="Q277" s="20"/>
    </row>
    <row r="278" spans="1:17" ht="15" customHeight="1">
      <c r="A278" s="328"/>
      <c r="B278" s="329"/>
      <c r="C278" s="344" t="s">
        <v>649</v>
      </c>
      <c r="D278" s="339"/>
      <c r="E278" s="340"/>
      <c r="F278" s="342">
        <v>2380</v>
      </c>
      <c r="G278" s="332"/>
      <c r="H278" s="343" t="s">
        <v>230</v>
      </c>
      <c r="I278" s="276" t="str">
        <f t="shared" si="15"/>
        <v>Please enter a value</v>
      </c>
      <c r="J278" s="13"/>
      <c r="K278" s="38"/>
      <c r="L278" s="220"/>
      <c r="M278" s="13"/>
      <c r="N278" s="333"/>
      <c r="O278" s="334"/>
    </row>
    <row r="279" spans="1:17" ht="15" customHeight="1">
      <c r="A279" s="328"/>
      <c r="B279" s="329"/>
      <c r="C279" s="344" t="s">
        <v>650</v>
      </c>
      <c r="D279" s="339"/>
      <c r="E279" s="340"/>
      <c r="F279" s="342">
        <v>2390</v>
      </c>
      <c r="G279" s="332"/>
      <c r="H279" s="343" t="s">
        <v>651</v>
      </c>
      <c r="I279" s="276" t="str">
        <f>IF(ISTEXT(G279),"No text please",IF(G279&lt;0,"No negatives please",IF(ISBLANK(G279),"Please enter a value",IF(AND(G279=0,ISERROR(FIND("zero",K279))),"Please confirm zero",IF(AND(G279&lt;&gt;0,K279="Confirmed zero"),"Value not zero",IF(G279&gt;G278,"20.b.(1)&gt; 20.b."," "))))))</f>
        <v>Please enter a value</v>
      </c>
      <c r="J279" s="13"/>
      <c r="K279" s="38"/>
      <c r="L279" s="220"/>
      <c r="M279" s="13"/>
      <c r="N279" s="333"/>
      <c r="O279" s="334"/>
    </row>
    <row r="280" spans="1:17" ht="15" customHeight="1">
      <c r="A280" s="279"/>
      <c r="B280" s="82"/>
      <c r="C280" s="244" t="s">
        <v>801</v>
      </c>
      <c r="D280" s="246"/>
      <c r="E280" s="56"/>
      <c r="F280" s="45">
        <v>2211</v>
      </c>
      <c r="G280" s="332"/>
      <c r="H280" s="248" t="s">
        <v>231</v>
      </c>
      <c r="I280" s="276" t="str">
        <f>IF(ISTEXT(G280),"No text please",IF(G280&lt;0,"No negatives please",IF(ISBLANK(G280),"Please enter a value",IF(AND(G280=0,ISERROR(FIND("zero",K280))),"Please confirm zero",IF(AND(G280&lt;&gt;0,K280="Confirmed zero"),"Value not zero"," ")))))</f>
        <v>Please enter a value</v>
      </c>
      <c r="J280" s="8"/>
      <c r="K280" s="38"/>
      <c r="L280" s="220"/>
      <c r="M280" s="8"/>
      <c r="N280" s="221"/>
      <c r="O280" s="81"/>
      <c r="P280" s="20"/>
      <c r="Q280" s="20"/>
    </row>
    <row r="281" spans="1:17" ht="15" customHeight="1">
      <c r="A281" s="279"/>
      <c r="B281" s="82"/>
      <c r="C281" s="244" t="s">
        <v>800</v>
      </c>
      <c r="D281" s="246"/>
      <c r="E281" s="56"/>
      <c r="F281" s="45">
        <v>2212</v>
      </c>
      <c r="G281" s="332"/>
      <c r="H281" s="248" t="s">
        <v>232</v>
      </c>
      <c r="I281" s="276" t="str">
        <f>IF(ISTEXT(G281),"No text please",IF(G281&lt;0,"No negatives please",IF(ISBLANK(G281),"Please enter a value",IF(AND(G281=0,ISERROR(FIND("zero",K281))),"Please confirm zero",IF(AND(G281&lt;&gt;0,K281="Confirmed zero"),"Value not zero"," ")))))</f>
        <v>Please enter a value</v>
      </c>
      <c r="J281" s="8"/>
      <c r="K281" s="38"/>
      <c r="L281" s="220"/>
      <c r="M281" s="8"/>
      <c r="N281" s="221"/>
      <c r="O281" s="81"/>
      <c r="P281" s="20"/>
      <c r="Q281" s="20"/>
    </row>
    <row r="282" spans="1:17" ht="15" customHeight="1">
      <c r="A282" s="328"/>
      <c r="B282" s="329"/>
      <c r="C282" s="344" t="s">
        <v>668</v>
      </c>
      <c r="D282" s="330"/>
      <c r="E282" s="331"/>
      <c r="F282" s="342">
        <v>9601</v>
      </c>
      <c r="G282" s="219"/>
      <c r="H282" s="343" t="s">
        <v>802</v>
      </c>
      <c r="I282" s="276" t="str">
        <f t="shared" ref="I282:I283" si="16">IF(ISTEXT(G282),"No text please",IF(G282&lt;0,"No negatives please",IF(ISBLANK(G282),"Please enter a value",IF(AND(G282=0,ISERROR(FIND("zero",K282))),"Please confirm zero",IF(AND(G282&lt;&gt;0,K282="Confirmed zero"),"Value not zero"," ")))))</f>
        <v>Please enter a value</v>
      </c>
      <c r="J282" s="13"/>
      <c r="K282" s="38"/>
      <c r="L282" s="220"/>
      <c r="M282" s="13"/>
      <c r="N282" s="221"/>
      <c r="O282" s="334"/>
    </row>
    <row r="283" spans="1:17" ht="15" customHeight="1">
      <c r="A283" s="328"/>
      <c r="B283" s="329"/>
      <c r="C283" s="344" t="s">
        <v>761</v>
      </c>
      <c r="D283" s="330"/>
      <c r="E283" s="331"/>
      <c r="F283" s="342">
        <v>9602</v>
      </c>
      <c r="G283" s="219"/>
      <c r="H283" s="343" t="s">
        <v>803</v>
      </c>
      <c r="I283" s="276" t="str">
        <f t="shared" si="16"/>
        <v>Please enter a value</v>
      </c>
      <c r="J283" s="13"/>
      <c r="K283" s="38"/>
      <c r="L283" s="220"/>
      <c r="M283" s="13"/>
      <c r="N283" s="221"/>
      <c r="O283" s="334"/>
    </row>
    <row r="284" spans="1:17" ht="15" customHeight="1">
      <c r="A284" s="328"/>
      <c r="B284" s="329"/>
      <c r="C284" s="344" t="s">
        <v>669</v>
      </c>
      <c r="D284" s="330"/>
      <c r="E284" s="331"/>
      <c r="F284" s="342">
        <v>9603</v>
      </c>
      <c r="G284" s="219"/>
      <c r="H284" s="343" t="s">
        <v>804</v>
      </c>
      <c r="I284" s="276" t="str">
        <f>IF(ISTEXT(G284),"No text please",IF(G284&lt;0,"No negatives please",IF(ISBLANK(G284),"Please enter a value",IF(AND(G284=0,ISERROR(FIND("zero",K284))),"Please confirm zero",IF(AND(G284&lt;&gt;0,K284="Confirmed zero"),"Value not zero"," ")))))</f>
        <v>Please enter a value</v>
      </c>
      <c r="J284" s="13"/>
      <c r="K284" s="38"/>
      <c r="L284" s="220"/>
      <c r="M284" s="13"/>
      <c r="N284" s="221"/>
      <c r="O284" s="334"/>
    </row>
    <row r="285" spans="1:17" ht="15" customHeight="1">
      <c r="A285" s="328"/>
      <c r="B285" s="329"/>
      <c r="C285" s="344" t="s">
        <v>670</v>
      </c>
      <c r="D285" s="330"/>
      <c r="E285" s="331"/>
      <c r="F285" s="342">
        <v>9604</v>
      </c>
      <c r="G285" s="219"/>
      <c r="H285" s="343" t="s">
        <v>805</v>
      </c>
      <c r="I285" s="276" t="str">
        <f t="shared" ref="I285:I294" si="17">IF(ISTEXT(G285),"No text please",IF(G285&lt;0,"No negatives please",IF(ISBLANK(G285),"Please enter a value",IF(AND(G285=0,ISERROR(FIND("zero",K285))),"Please confirm zero",IF(AND(G285&lt;&gt;0,K285="Confirmed zero"),"Value not zero"," ")))))</f>
        <v>Please enter a value</v>
      </c>
      <c r="J285" s="13"/>
      <c r="K285" s="38"/>
      <c r="L285" s="220"/>
      <c r="M285" s="13"/>
      <c r="N285" s="221"/>
      <c r="O285" s="334"/>
    </row>
    <row r="286" spans="1:17" ht="15" customHeight="1">
      <c r="A286" s="328"/>
      <c r="B286" s="329"/>
      <c r="C286" s="344" t="s">
        <v>671</v>
      </c>
      <c r="D286" s="330"/>
      <c r="E286" s="331"/>
      <c r="F286" s="342">
        <v>9605</v>
      </c>
      <c r="G286" s="219"/>
      <c r="H286" s="343" t="s">
        <v>806</v>
      </c>
      <c r="I286" s="276" t="str">
        <f t="shared" si="17"/>
        <v>Please enter a value</v>
      </c>
      <c r="J286" s="13"/>
      <c r="K286" s="38"/>
      <c r="L286" s="220"/>
      <c r="M286" s="13"/>
      <c r="N286" s="221"/>
      <c r="O286" s="334"/>
    </row>
    <row r="287" spans="1:17" ht="15" customHeight="1">
      <c r="A287" s="328"/>
      <c r="B287" s="329"/>
      <c r="C287" s="344" t="s">
        <v>672</v>
      </c>
      <c r="D287" s="330"/>
      <c r="E287" s="331"/>
      <c r="F287" s="342">
        <v>9606</v>
      </c>
      <c r="G287" s="219"/>
      <c r="H287" s="343" t="s">
        <v>807</v>
      </c>
      <c r="I287" s="276" t="str">
        <f t="shared" si="17"/>
        <v>Please enter a value</v>
      </c>
      <c r="J287" s="13"/>
      <c r="K287" s="38"/>
      <c r="L287" s="220"/>
      <c r="M287" s="13"/>
      <c r="N287" s="221"/>
      <c r="O287" s="334"/>
    </row>
    <row r="288" spans="1:17" ht="15" customHeight="1">
      <c r="A288" s="328"/>
      <c r="B288" s="329"/>
      <c r="C288" s="344" t="s">
        <v>673</v>
      </c>
      <c r="D288" s="330"/>
      <c r="E288" s="331"/>
      <c r="F288" s="342">
        <v>9607</v>
      </c>
      <c r="G288" s="219"/>
      <c r="H288" s="343" t="s">
        <v>808</v>
      </c>
      <c r="I288" s="276" t="str">
        <f t="shared" si="17"/>
        <v>Please enter a value</v>
      </c>
      <c r="J288" s="13"/>
      <c r="K288" s="38"/>
      <c r="L288" s="220"/>
      <c r="M288" s="13"/>
      <c r="N288" s="221"/>
      <c r="O288" s="334"/>
    </row>
    <row r="289" spans="1:17" ht="15" customHeight="1">
      <c r="A289" s="328"/>
      <c r="B289" s="329"/>
      <c r="C289" s="344" t="s">
        <v>674</v>
      </c>
      <c r="D289" s="330"/>
      <c r="E289" s="331"/>
      <c r="F289" s="342">
        <v>9608</v>
      </c>
      <c r="G289" s="219"/>
      <c r="H289" s="343" t="s">
        <v>809</v>
      </c>
      <c r="I289" s="276" t="str">
        <f t="shared" si="17"/>
        <v>Please enter a value</v>
      </c>
      <c r="J289" s="13"/>
      <c r="K289" s="38"/>
      <c r="L289" s="220"/>
      <c r="M289" s="13"/>
      <c r="N289" s="221"/>
      <c r="O289" s="334"/>
    </row>
    <row r="290" spans="1:17" ht="15" customHeight="1">
      <c r="A290" s="328"/>
      <c r="B290" s="329"/>
      <c r="C290" s="344" t="s">
        <v>675</v>
      </c>
      <c r="D290" s="330"/>
      <c r="E290" s="331"/>
      <c r="F290" s="342">
        <v>9609</v>
      </c>
      <c r="G290" s="219"/>
      <c r="H290" s="343" t="s">
        <v>810</v>
      </c>
      <c r="I290" s="276" t="str">
        <f t="shared" si="17"/>
        <v>Please enter a value</v>
      </c>
      <c r="J290" s="13"/>
      <c r="K290" s="38"/>
      <c r="L290" s="220"/>
      <c r="M290" s="13"/>
      <c r="N290" s="221"/>
      <c r="O290" s="334"/>
    </row>
    <row r="291" spans="1:17" ht="15" customHeight="1">
      <c r="A291" s="328"/>
      <c r="B291" s="329"/>
      <c r="C291" s="344" t="s">
        <v>676</v>
      </c>
      <c r="D291" s="330"/>
      <c r="E291" s="331"/>
      <c r="F291" s="342">
        <v>9610</v>
      </c>
      <c r="G291" s="219"/>
      <c r="H291" s="343" t="s">
        <v>811</v>
      </c>
      <c r="I291" s="276" t="str">
        <f t="shared" si="17"/>
        <v>Please enter a value</v>
      </c>
      <c r="J291" s="13"/>
      <c r="K291" s="38"/>
      <c r="L291" s="220"/>
      <c r="M291" s="13"/>
      <c r="N291" s="221"/>
      <c r="O291" s="334"/>
    </row>
    <row r="292" spans="1:17" ht="15" customHeight="1">
      <c r="A292" s="328"/>
      <c r="B292" s="329"/>
      <c r="C292" s="344" t="s">
        <v>677</v>
      </c>
      <c r="D292" s="330"/>
      <c r="E292" s="331"/>
      <c r="F292" s="342">
        <v>9611</v>
      </c>
      <c r="G292" s="219"/>
      <c r="H292" s="343" t="s">
        <v>812</v>
      </c>
      <c r="I292" s="276" t="str">
        <f t="shared" si="17"/>
        <v>Please enter a value</v>
      </c>
      <c r="J292" s="13"/>
      <c r="K292" s="38"/>
      <c r="L292" s="220"/>
      <c r="M292" s="13"/>
      <c r="N292" s="221"/>
      <c r="O292" s="334"/>
    </row>
    <row r="293" spans="1:17" ht="15" customHeight="1">
      <c r="A293" s="328"/>
      <c r="B293" s="329"/>
      <c r="C293" s="344" t="s">
        <v>678</v>
      </c>
      <c r="D293" s="330"/>
      <c r="E293" s="331"/>
      <c r="F293" s="342">
        <v>9612</v>
      </c>
      <c r="G293" s="219"/>
      <c r="H293" s="343" t="s">
        <v>813</v>
      </c>
      <c r="I293" s="276" t="str">
        <f>IF(ISTEXT(G293),"No text please",IF(G293&lt;0,"No negatives please",IF(ISBLANK(G293),"Please enter a value",IF(AND(G293=0,ISERROR(FIND("zero",K293))),"Please confirm zero",IF(AND(G293&lt;&gt;0,K293="Confirmed zero"),"Value not zero",IF((ROUND(G293,0))&lt;&gt;(ROUND(G131,0)),"20.d.(12)&lt;&gt; 10.c."," "))))))</f>
        <v>Please enter a value</v>
      </c>
      <c r="J293" s="13"/>
      <c r="K293" s="38"/>
      <c r="L293" s="220"/>
      <c r="M293" s="13"/>
      <c r="N293" s="221"/>
      <c r="O293" s="334"/>
    </row>
    <row r="294" spans="1:17" ht="15" customHeight="1">
      <c r="A294" s="328"/>
      <c r="B294" s="329"/>
      <c r="C294" s="344" t="s">
        <v>799</v>
      </c>
      <c r="D294" s="337"/>
      <c r="E294" s="338"/>
      <c r="F294" s="342">
        <v>2306</v>
      </c>
      <c r="G294" s="219"/>
      <c r="H294" s="343" t="s">
        <v>233</v>
      </c>
      <c r="I294" s="276" t="str">
        <f t="shared" si="17"/>
        <v>Please enter a value</v>
      </c>
      <c r="J294" s="13"/>
      <c r="K294" s="38"/>
      <c r="L294" s="220"/>
      <c r="M294" s="13"/>
      <c r="N294" s="221"/>
      <c r="O294" s="334"/>
    </row>
    <row r="295" spans="1:17" ht="15" customHeight="1">
      <c r="A295" s="279"/>
      <c r="B295" s="82"/>
      <c r="C295" s="244" t="s">
        <v>798</v>
      </c>
      <c r="D295" s="246"/>
      <c r="E295" s="56"/>
      <c r="F295" s="45">
        <v>2213</v>
      </c>
      <c r="G295" s="332"/>
      <c r="H295" s="248" t="s">
        <v>234</v>
      </c>
      <c r="I295" s="276" t="str">
        <f>IF(ISTEXT(G295),"No text please",IF(G295&lt;0,"No negatives please",IF(ISBLANK(G295),"Please enter a value",IF(AND(G295=0,ISERROR(FIND("zero",K295))),"Please confirm zero",IF(AND(G295&lt;&gt;0,K295="Confirmed zero"),"Value not zero"," ")))))</f>
        <v>Please enter a value</v>
      </c>
      <c r="J295" s="8"/>
      <c r="K295" s="38"/>
      <c r="L295" s="220"/>
      <c r="M295" s="8"/>
      <c r="N295" s="221"/>
      <c r="O295" s="81"/>
      <c r="P295" s="20"/>
      <c r="Q295" s="20"/>
    </row>
    <row r="296" spans="1:17" ht="15" customHeight="1">
      <c r="A296" s="279"/>
      <c r="B296" s="82"/>
      <c r="C296" s="244" t="s">
        <v>797</v>
      </c>
      <c r="D296" s="246"/>
      <c r="E296" s="56"/>
      <c r="F296" s="45">
        <v>2214</v>
      </c>
      <c r="G296" s="332"/>
      <c r="H296" s="248" t="s">
        <v>235</v>
      </c>
      <c r="I296" s="276" t="str">
        <f>IF(ISTEXT(G296),"No text please",IF(G296&lt;0,"No negatives please",IF(ISBLANK(G296),"Please enter a value",IF(AND(G296=0,ISERROR(FIND("zero",K296))),"Please confirm zero",IF(AND(G296&lt;&gt;0,K296="Confirmed zero"),"Value not zero"," ")))))</f>
        <v>Please enter a value</v>
      </c>
      <c r="J296" s="8"/>
      <c r="K296" s="38"/>
      <c r="L296" s="220"/>
      <c r="M296" s="8"/>
      <c r="N296" s="221"/>
      <c r="O296" s="81"/>
      <c r="P296" s="20"/>
      <c r="Q296" s="20"/>
    </row>
    <row r="297" spans="1:17" ht="15" customHeight="1">
      <c r="A297" s="328"/>
      <c r="B297" s="329"/>
      <c r="C297" s="344" t="s">
        <v>668</v>
      </c>
      <c r="D297" s="330"/>
      <c r="E297" s="331"/>
      <c r="F297" s="342">
        <v>9701</v>
      </c>
      <c r="G297" s="219"/>
      <c r="H297" s="343" t="s">
        <v>825</v>
      </c>
      <c r="I297" s="276" t="str">
        <f t="shared" ref="I297:I298" si="18">IF(ISTEXT(G297),"No text please",IF(G297&lt;0,"No negatives please",IF(ISBLANK(G297),"Please enter a value",IF(AND(G297=0,ISERROR(FIND("zero",K297))),"Please confirm zero",IF(AND(G297&lt;&gt;0,K297="Confirmed zero"),"Value not zero"," ")))))</f>
        <v>Please enter a value</v>
      </c>
      <c r="J297" s="13"/>
      <c r="K297" s="38"/>
      <c r="L297" s="220"/>
      <c r="M297" s="13"/>
      <c r="N297" s="221"/>
      <c r="O297" s="334"/>
    </row>
    <row r="298" spans="1:17" ht="15" customHeight="1">
      <c r="A298" s="328"/>
      <c r="B298" s="329"/>
      <c r="C298" s="344" t="s">
        <v>761</v>
      </c>
      <c r="D298" s="330"/>
      <c r="E298" s="331"/>
      <c r="F298" s="342">
        <v>9702</v>
      </c>
      <c r="G298" s="219"/>
      <c r="H298" s="343" t="s">
        <v>814</v>
      </c>
      <c r="I298" s="276" t="str">
        <f t="shared" si="18"/>
        <v>Please enter a value</v>
      </c>
      <c r="J298" s="13"/>
      <c r="K298" s="38"/>
      <c r="L298" s="220"/>
      <c r="M298" s="13"/>
      <c r="N298" s="221"/>
      <c r="O298" s="334"/>
    </row>
    <row r="299" spans="1:17" ht="15" customHeight="1">
      <c r="A299" s="328"/>
      <c r="B299" s="329"/>
      <c r="C299" s="344" t="s">
        <v>669</v>
      </c>
      <c r="D299" s="330"/>
      <c r="E299" s="331"/>
      <c r="F299" s="342">
        <v>9703</v>
      </c>
      <c r="G299" s="219"/>
      <c r="H299" s="343" t="s">
        <v>815</v>
      </c>
      <c r="I299" s="276" t="str">
        <f>IF(ISTEXT(G299),"No text please",IF(G299&lt;0,"No negatives please",IF(ISBLANK(G299),"Please enter a value",IF(AND(G299=0,ISERROR(FIND("zero",K299))),"Please confirm zero",IF(AND(G299&lt;&gt;0,K299="Confirmed zero"),"Value not zero"," ")))))</f>
        <v>Please enter a value</v>
      </c>
      <c r="J299" s="13"/>
      <c r="K299" s="38"/>
      <c r="L299" s="220"/>
      <c r="M299" s="13"/>
      <c r="N299" s="221"/>
      <c r="O299" s="334"/>
    </row>
    <row r="300" spans="1:17" ht="15" customHeight="1">
      <c r="A300" s="328"/>
      <c r="B300" s="329"/>
      <c r="C300" s="344" t="s">
        <v>670</v>
      </c>
      <c r="D300" s="330"/>
      <c r="E300" s="331"/>
      <c r="F300" s="342">
        <v>9704</v>
      </c>
      <c r="G300" s="219"/>
      <c r="H300" s="343" t="s">
        <v>816</v>
      </c>
      <c r="I300" s="276" t="str">
        <f t="shared" ref="I300:I309" si="19">IF(ISTEXT(G300),"No text please",IF(G300&lt;0,"No negatives please",IF(ISBLANK(G300),"Please enter a value",IF(AND(G300=0,ISERROR(FIND("zero",K300))),"Please confirm zero",IF(AND(G300&lt;&gt;0,K300="Confirmed zero"),"Value not zero"," ")))))</f>
        <v>Please enter a value</v>
      </c>
      <c r="J300" s="13"/>
      <c r="K300" s="38"/>
      <c r="L300" s="220"/>
      <c r="M300" s="13"/>
      <c r="N300" s="221"/>
      <c r="O300" s="334"/>
    </row>
    <row r="301" spans="1:17" ht="15" customHeight="1">
      <c r="A301" s="328"/>
      <c r="B301" s="329"/>
      <c r="C301" s="344" t="s">
        <v>671</v>
      </c>
      <c r="D301" s="330"/>
      <c r="E301" s="331"/>
      <c r="F301" s="342">
        <v>9705</v>
      </c>
      <c r="G301" s="219"/>
      <c r="H301" s="343" t="s">
        <v>817</v>
      </c>
      <c r="I301" s="276" t="str">
        <f t="shared" si="19"/>
        <v>Please enter a value</v>
      </c>
      <c r="J301" s="13"/>
      <c r="K301" s="38"/>
      <c r="L301" s="220"/>
      <c r="M301" s="13"/>
      <c r="N301" s="221"/>
      <c r="O301" s="334"/>
    </row>
    <row r="302" spans="1:17" ht="15" customHeight="1">
      <c r="A302" s="328"/>
      <c r="B302" s="329"/>
      <c r="C302" s="344" t="s">
        <v>672</v>
      </c>
      <c r="D302" s="330"/>
      <c r="E302" s="331"/>
      <c r="F302" s="342">
        <v>9706</v>
      </c>
      <c r="G302" s="219"/>
      <c r="H302" s="343" t="s">
        <v>818</v>
      </c>
      <c r="I302" s="276" t="str">
        <f t="shared" si="19"/>
        <v>Please enter a value</v>
      </c>
      <c r="J302" s="13"/>
      <c r="K302" s="38"/>
      <c r="L302" s="220"/>
      <c r="M302" s="13"/>
      <c r="N302" s="221"/>
      <c r="O302" s="334"/>
    </row>
    <row r="303" spans="1:17" ht="15" customHeight="1">
      <c r="A303" s="328"/>
      <c r="B303" s="329"/>
      <c r="C303" s="344" t="s">
        <v>673</v>
      </c>
      <c r="D303" s="330"/>
      <c r="E303" s="331"/>
      <c r="F303" s="342">
        <v>9707</v>
      </c>
      <c r="G303" s="219"/>
      <c r="H303" s="343" t="s">
        <v>819</v>
      </c>
      <c r="I303" s="276" t="str">
        <f t="shared" si="19"/>
        <v>Please enter a value</v>
      </c>
      <c r="J303" s="13"/>
      <c r="K303" s="38"/>
      <c r="L303" s="220"/>
      <c r="M303" s="13"/>
      <c r="N303" s="221"/>
      <c r="O303" s="334"/>
    </row>
    <row r="304" spans="1:17" ht="15" customHeight="1">
      <c r="A304" s="328"/>
      <c r="B304" s="329"/>
      <c r="C304" s="344" t="s">
        <v>674</v>
      </c>
      <c r="D304" s="330"/>
      <c r="E304" s="331"/>
      <c r="F304" s="342">
        <v>9708</v>
      </c>
      <c r="G304" s="219"/>
      <c r="H304" s="343" t="s">
        <v>820</v>
      </c>
      <c r="I304" s="276" t="str">
        <f t="shared" si="19"/>
        <v>Please enter a value</v>
      </c>
      <c r="J304" s="13"/>
      <c r="K304" s="38"/>
      <c r="L304" s="220"/>
      <c r="M304" s="13"/>
      <c r="N304" s="221"/>
      <c r="O304" s="334"/>
    </row>
    <row r="305" spans="1:17" ht="15" customHeight="1">
      <c r="A305" s="328"/>
      <c r="B305" s="329"/>
      <c r="C305" s="344" t="s">
        <v>675</v>
      </c>
      <c r="D305" s="330"/>
      <c r="E305" s="331"/>
      <c r="F305" s="342">
        <v>9709</v>
      </c>
      <c r="G305" s="219"/>
      <c r="H305" s="343" t="s">
        <v>821</v>
      </c>
      <c r="I305" s="276" t="str">
        <f t="shared" si="19"/>
        <v>Please enter a value</v>
      </c>
      <c r="J305" s="13"/>
      <c r="K305" s="38"/>
      <c r="L305" s="220"/>
      <c r="M305" s="13"/>
      <c r="N305" s="221"/>
      <c r="O305" s="334"/>
    </row>
    <row r="306" spans="1:17" ht="15" customHeight="1">
      <c r="A306" s="328"/>
      <c r="B306" s="329"/>
      <c r="C306" s="344" t="s">
        <v>676</v>
      </c>
      <c r="D306" s="330"/>
      <c r="E306" s="331"/>
      <c r="F306" s="342">
        <v>9710</v>
      </c>
      <c r="G306" s="219"/>
      <c r="H306" s="343" t="s">
        <v>822</v>
      </c>
      <c r="I306" s="276" t="str">
        <f t="shared" si="19"/>
        <v>Please enter a value</v>
      </c>
      <c r="J306" s="13"/>
      <c r="K306" s="38"/>
      <c r="L306" s="220"/>
      <c r="M306" s="13"/>
      <c r="N306" s="221"/>
      <c r="O306" s="334"/>
    </row>
    <row r="307" spans="1:17" ht="15" customHeight="1">
      <c r="A307" s="328"/>
      <c r="B307" s="329"/>
      <c r="C307" s="344" t="s">
        <v>677</v>
      </c>
      <c r="D307" s="330"/>
      <c r="E307" s="331"/>
      <c r="F307" s="342">
        <v>9711</v>
      </c>
      <c r="G307" s="219"/>
      <c r="H307" s="343" t="s">
        <v>823</v>
      </c>
      <c r="I307" s="276" t="str">
        <f t="shared" si="19"/>
        <v>Please enter a value</v>
      </c>
      <c r="J307" s="13"/>
      <c r="K307" s="38"/>
      <c r="L307" s="220"/>
      <c r="M307" s="13"/>
      <c r="N307" s="221"/>
      <c r="O307" s="334"/>
    </row>
    <row r="308" spans="1:17" ht="15" customHeight="1">
      <c r="A308" s="328"/>
      <c r="B308" s="329"/>
      <c r="C308" s="344" t="s">
        <v>678</v>
      </c>
      <c r="D308" s="330"/>
      <c r="E308" s="331"/>
      <c r="F308" s="342">
        <v>9712</v>
      </c>
      <c r="G308" s="219"/>
      <c r="H308" s="343" t="s">
        <v>824</v>
      </c>
      <c r="I308" s="276" t="str">
        <f>IF(ISTEXT(G308),"No text please",IF(G308&lt;0,"No negatives please",IF(ISBLANK(G308),"Please enter a value",IF(AND(G308=0,ISERROR(FIND("zero",K308))),"Please confirm zero",IF(AND(G308&lt;&gt;0,K308="Confirmed zero"),"Value not zero",IF((ROUND(G308,0))&lt;&gt;(ROUND(G138,0)),"20.g.(12)&lt;&gt; 11.e."," "))))))</f>
        <v>Please enter a value</v>
      </c>
      <c r="J308" s="13"/>
      <c r="K308" s="38"/>
      <c r="L308" s="220"/>
      <c r="M308" s="13"/>
      <c r="N308" s="221"/>
      <c r="O308" s="334"/>
    </row>
    <row r="309" spans="1:17" ht="15" customHeight="1">
      <c r="A309" s="328"/>
      <c r="B309" s="329"/>
      <c r="C309" s="344" t="s">
        <v>796</v>
      </c>
      <c r="D309" s="337"/>
      <c r="E309" s="338"/>
      <c r="F309" s="342">
        <v>2307</v>
      </c>
      <c r="G309" s="219"/>
      <c r="H309" s="343" t="s">
        <v>236</v>
      </c>
      <c r="I309" s="276" t="str">
        <f t="shared" si="19"/>
        <v>Please enter a value</v>
      </c>
      <c r="J309" s="13"/>
      <c r="K309" s="38"/>
      <c r="L309" s="220"/>
      <c r="M309" s="13"/>
      <c r="N309" s="221"/>
      <c r="O309" s="334"/>
    </row>
    <row r="310" spans="1:17" ht="15" customHeight="1">
      <c r="A310" s="279"/>
      <c r="B310" s="82"/>
      <c r="C310" s="244" t="s">
        <v>795</v>
      </c>
      <c r="D310" s="246"/>
      <c r="E310" s="56"/>
      <c r="F310" s="45">
        <v>2215</v>
      </c>
      <c r="G310" s="332"/>
      <c r="H310" s="248" t="s">
        <v>237</v>
      </c>
      <c r="I310" s="276" t="str">
        <f t="shared" ref="I310:I328" si="20">IF(ISTEXT(G310),"No text please",IF(G310&lt;0,"No negatives please",IF(ISBLANK(G310),"Please enter a value",IF(AND(G310=0,ISERROR(FIND("zero",K310))),"Please confirm zero",IF(AND(G310&lt;&gt;0,K310="Confirmed zero"),"Value not zero"," ")))))</f>
        <v>Please enter a value</v>
      </c>
      <c r="J310" s="8"/>
      <c r="K310" s="38"/>
      <c r="L310" s="220"/>
      <c r="M310" s="8"/>
      <c r="N310" s="221"/>
      <c r="O310" s="81"/>
      <c r="P310" s="20"/>
      <c r="Q310" s="20"/>
    </row>
    <row r="311" spans="1:17" ht="15" customHeight="1">
      <c r="A311" s="279"/>
      <c r="B311" s="82"/>
      <c r="C311" s="244" t="s">
        <v>794</v>
      </c>
      <c r="D311" s="246"/>
      <c r="E311" s="56"/>
      <c r="F311" s="45">
        <v>2216</v>
      </c>
      <c r="G311" s="332"/>
      <c r="H311" s="248" t="s">
        <v>238</v>
      </c>
      <c r="I311" s="276" t="str">
        <f t="shared" si="20"/>
        <v>Please enter a value</v>
      </c>
      <c r="J311" s="8"/>
      <c r="K311" s="38"/>
      <c r="L311" s="220"/>
      <c r="M311" s="8"/>
      <c r="N311" s="221"/>
      <c r="O311" s="81"/>
      <c r="P311" s="20"/>
      <c r="Q311" s="20"/>
    </row>
    <row r="312" spans="1:17" ht="15" customHeight="1">
      <c r="A312" s="328"/>
      <c r="B312" s="329"/>
      <c r="C312" s="344" t="s">
        <v>668</v>
      </c>
      <c r="D312" s="330"/>
      <c r="E312" s="331"/>
      <c r="F312" s="342">
        <v>9801</v>
      </c>
      <c r="G312" s="219"/>
      <c r="H312" s="343" t="s">
        <v>826</v>
      </c>
      <c r="I312" s="276" t="str">
        <f t="shared" si="20"/>
        <v>Please enter a value</v>
      </c>
      <c r="J312" s="13"/>
      <c r="K312" s="38"/>
      <c r="L312" s="220"/>
      <c r="M312" s="13"/>
      <c r="N312" s="221"/>
      <c r="O312" s="334"/>
    </row>
    <row r="313" spans="1:17" ht="15" customHeight="1">
      <c r="A313" s="328"/>
      <c r="B313" s="329"/>
      <c r="C313" s="344" t="s">
        <v>761</v>
      </c>
      <c r="D313" s="330"/>
      <c r="E313" s="331"/>
      <c r="F313" s="342">
        <v>9802</v>
      </c>
      <c r="G313" s="219"/>
      <c r="H313" s="343" t="s">
        <v>827</v>
      </c>
      <c r="I313" s="276" t="str">
        <f t="shared" si="20"/>
        <v>Please enter a value</v>
      </c>
      <c r="J313" s="13"/>
      <c r="K313" s="38"/>
      <c r="L313" s="220"/>
      <c r="M313" s="13"/>
      <c r="N313" s="221"/>
      <c r="O313" s="334"/>
    </row>
    <row r="314" spans="1:17" ht="15" customHeight="1">
      <c r="A314" s="328"/>
      <c r="B314" s="329"/>
      <c r="C314" s="344" t="s">
        <v>669</v>
      </c>
      <c r="D314" s="330"/>
      <c r="E314" s="331"/>
      <c r="F314" s="342">
        <v>9803</v>
      </c>
      <c r="G314" s="219"/>
      <c r="H314" s="343" t="s">
        <v>828</v>
      </c>
      <c r="I314" s="276" t="str">
        <f>IF(ISTEXT(G314),"No text please",IF(G314&lt;0,"No negatives please",IF(ISBLANK(G314),"Please enter a value",IF(AND(G314=0,ISERROR(FIND("zero",K314))),"Please confirm zero",IF(AND(G314&lt;&gt;0,K314="Confirmed zero"),"Value not zero"," ")))))</f>
        <v>Please enter a value</v>
      </c>
      <c r="J314" s="13"/>
      <c r="K314" s="38"/>
      <c r="L314" s="220"/>
      <c r="M314" s="13"/>
      <c r="N314" s="221"/>
      <c r="O314" s="334"/>
    </row>
    <row r="315" spans="1:17" ht="15" customHeight="1">
      <c r="A315" s="328"/>
      <c r="B315" s="329"/>
      <c r="C315" s="344" t="s">
        <v>670</v>
      </c>
      <c r="D315" s="330"/>
      <c r="E315" s="331"/>
      <c r="F315" s="342">
        <v>9804</v>
      </c>
      <c r="G315" s="219"/>
      <c r="H315" s="343" t="s">
        <v>829</v>
      </c>
      <c r="I315" s="276" t="str">
        <f t="shared" ref="I315:I324" si="21">IF(ISTEXT(G315),"No text please",IF(G315&lt;0,"No negatives please",IF(ISBLANK(G315),"Please enter a value",IF(AND(G315=0,ISERROR(FIND("zero",K315))),"Please confirm zero",IF(AND(G315&lt;&gt;0,K315="Confirmed zero"),"Value not zero"," ")))))</f>
        <v>Please enter a value</v>
      </c>
      <c r="J315" s="13"/>
      <c r="K315" s="38"/>
      <c r="L315" s="220"/>
      <c r="M315" s="13"/>
      <c r="N315" s="221"/>
      <c r="O315" s="334"/>
    </row>
    <row r="316" spans="1:17" ht="15" customHeight="1">
      <c r="A316" s="328"/>
      <c r="B316" s="329"/>
      <c r="C316" s="344" t="s">
        <v>671</v>
      </c>
      <c r="D316" s="330"/>
      <c r="E316" s="331"/>
      <c r="F316" s="342">
        <v>9805</v>
      </c>
      <c r="G316" s="219"/>
      <c r="H316" s="343" t="s">
        <v>830</v>
      </c>
      <c r="I316" s="276" t="str">
        <f t="shared" si="21"/>
        <v>Please enter a value</v>
      </c>
      <c r="J316" s="13"/>
      <c r="K316" s="38"/>
      <c r="L316" s="220"/>
      <c r="M316" s="13"/>
      <c r="N316" s="221"/>
      <c r="O316" s="334"/>
    </row>
    <row r="317" spans="1:17" ht="15" customHeight="1">
      <c r="A317" s="328"/>
      <c r="B317" s="329"/>
      <c r="C317" s="344" t="s">
        <v>672</v>
      </c>
      <c r="D317" s="330"/>
      <c r="E317" s="331"/>
      <c r="F317" s="342">
        <v>9806</v>
      </c>
      <c r="G317" s="219"/>
      <c r="H317" s="343" t="s">
        <v>831</v>
      </c>
      <c r="I317" s="276" t="str">
        <f t="shared" si="21"/>
        <v>Please enter a value</v>
      </c>
      <c r="J317" s="13"/>
      <c r="K317" s="38"/>
      <c r="L317" s="220"/>
      <c r="M317" s="13"/>
      <c r="N317" s="221"/>
      <c r="O317" s="334"/>
    </row>
    <row r="318" spans="1:17" ht="15" customHeight="1">
      <c r="A318" s="328"/>
      <c r="B318" s="329"/>
      <c r="C318" s="344" t="s">
        <v>673</v>
      </c>
      <c r="D318" s="330"/>
      <c r="E318" s="331"/>
      <c r="F318" s="342">
        <v>9807</v>
      </c>
      <c r="G318" s="219"/>
      <c r="H318" s="343" t="s">
        <v>832</v>
      </c>
      <c r="I318" s="276" t="str">
        <f t="shared" si="21"/>
        <v>Please enter a value</v>
      </c>
      <c r="J318" s="13"/>
      <c r="K318" s="38"/>
      <c r="L318" s="220"/>
      <c r="M318" s="13"/>
      <c r="N318" s="221"/>
      <c r="O318" s="334"/>
    </row>
    <row r="319" spans="1:17" ht="15" customHeight="1">
      <c r="A319" s="328"/>
      <c r="B319" s="329"/>
      <c r="C319" s="344" t="s">
        <v>674</v>
      </c>
      <c r="D319" s="330"/>
      <c r="E319" s="331"/>
      <c r="F319" s="342">
        <v>9808</v>
      </c>
      <c r="G319" s="219"/>
      <c r="H319" s="343" t="s">
        <v>833</v>
      </c>
      <c r="I319" s="276" t="str">
        <f t="shared" si="21"/>
        <v>Please enter a value</v>
      </c>
      <c r="J319" s="13"/>
      <c r="K319" s="38"/>
      <c r="L319" s="220"/>
      <c r="M319" s="13"/>
      <c r="N319" s="221"/>
      <c r="O319" s="334"/>
    </row>
    <row r="320" spans="1:17" ht="15" customHeight="1">
      <c r="A320" s="328"/>
      <c r="B320" s="329"/>
      <c r="C320" s="344" t="s">
        <v>675</v>
      </c>
      <c r="D320" s="330"/>
      <c r="E320" s="331"/>
      <c r="F320" s="342">
        <v>9809</v>
      </c>
      <c r="G320" s="219"/>
      <c r="H320" s="343" t="s">
        <v>834</v>
      </c>
      <c r="I320" s="276" t="str">
        <f t="shared" si="21"/>
        <v>Please enter a value</v>
      </c>
      <c r="J320" s="13"/>
      <c r="K320" s="38"/>
      <c r="L320" s="220"/>
      <c r="M320" s="13"/>
      <c r="N320" s="221"/>
      <c r="O320" s="334"/>
    </row>
    <row r="321" spans="1:17" ht="15" customHeight="1">
      <c r="A321" s="328"/>
      <c r="B321" s="329"/>
      <c r="C321" s="344" t="s">
        <v>676</v>
      </c>
      <c r="D321" s="330"/>
      <c r="E321" s="331"/>
      <c r="F321" s="342">
        <v>9810</v>
      </c>
      <c r="G321" s="219"/>
      <c r="H321" s="343" t="s">
        <v>835</v>
      </c>
      <c r="I321" s="276" t="str">
        <f t="shared" si="21"/>
        <v>Please enter a value</v>
      </c>
      <c r="J321" s="13"/>
      <c r="K321" s="38"/>
      <c r="L321" s="220"/>
      <c r="M321" s="13"/>
      <c r="N321" s="221"/>
      <c r="O321" s="334"/>
    </row>
    <row r="322" spans="1:17" ht="15" customHeight="1">
      <c r="A322" s="328"/>
      <c r="B322" s="329"/>
      <c r="C322" s="344" t="s">
        <v>677</v>
      </c>
      <c r="D322" s="330"/>
      <c r="E322" s="331"/>
      <c r="F322" s="342">
        <v>9811</v>
      </c>
      <c r="G322" s="219"/>
      <c r="H322" s="343" t="s">
        <v>836</v>
      </c>
      <c r="I322" s="276" t="str">
        <f t="shared" si="21"/>
        <v>Please enter a value</v>
      </c>
      <c r="J322" s="13"/>
      <c r="K322" s="38"/>
      <c r="L322" s="220"/>
      <c r="M322" s="13"/>
      <c r="N322" s="221"/>
      <c r="O322" s="334"/>
    </row>
    <row r="323" spans="1:17" ht="15" customHeight="1">
      <c r="A323" s="328"/>
      <c r="B323" s="329"/>
      <c r="C323" s="344" t="s">
        <v>678</v>
      </c>
      <c r="D323" s="330"/>
      <c r="E323" s="331"/>
      <c r="F323" s="342">
        <v>9812</v>
      </c>
      <c r="G323" s="219"/>
      <c r="H323" s="343" t="s">
        <v>837</v>
      </c>
      <c r="I323" s="276" t="str">
        <f>IF(ISTEXT(G323),"No text please",IF(G323&lt;0,"No negatives please",IF(ISBLANK(G323),"Please enter a value",IF(AND(G323=0,ISERROR(FIND("zero",K323))),"Please confirm zero",IF(AND(G323&lt;&gt;0,K323="Confirmed zero"),"Value not zero",IF((ROUND(G323,0))&lt;&gt;(ROUND(G141,0)),"20.j.(12)&lt;&gt; 12.a."," "))))))</f>
        <v>Please enter a value</v>
      </c>
      <c r="J323" s="13"/>
      <c r="K323" s="38"/>
      <c r="L323" s="220"/>
      <c r="M323" s="13"/>
      <c r="N323" s="221"/>
      <c r="O323" s="334"/>
    </row>
    <row r="324" spans="1:17" ht="15" customHeight="1">
      <c r="A324" s="328"/>
      <c r="B324" s="329"/>
      <c r="C324" s="344" t="s">
        <v>793</v>
      </c>
      <c r="D324" s="337"/>
      <c r="E324" s="338"/>
      <c r="F324" s="342">
        <v>2308</v>
      </c>
      <c r="G324" s="219"/>
      <c r="H324" s="343" t="s">
        <v>239</v>
      </c>
      <c r="I324" s="276" t="str">
        <f t="shared" si="21"/>
        <v>Please enter a value</v>
      </c>
      <c r="J324" s="13"/>
      <c r="K324" s="38"/>
      <c r="L324" s="220"/>
      <c r="M324" s="13"/>
      <c r="N324" s="221"/>
      <c r="O324" s="334"/>
    </row>
    <row r="325" spans="1:17" ht="15" customHeight="1">
      <c r="A325" s="279"/>
      <c r="B325" s="82"/>
      <c r="C325" s="244" t="s">
        <v>792</v>
      </c>
      <c r="D325" s="246"/>
      <c r="E325" s="56"/>
      <c r="F325" s="45">
        <v>1807</v>
      </c>
      <c r="G325" s="332"/>
      <c r="H325" s="248" t="s">
        <v>240</v>
      </c>
      <c r="I325" s="276" t="str">
        <f t="shared" si="20"/>
        <v>Please enter a value</v>
      </c>
      <c r="J325" s="8"/>
      <c r="K325" s="38"/>
      <c r="L325" s="220"/>
      <c r="M325" s="8"/>
      <c r="N325" s="221"/>
      <c r="O325" s="81"/>
      <c r="P325" s="20"/>
      <c r="Q325" s="20"/>
    </row>
    <row r="326" spans="1:17" ht="15" customHeight="1">
      <c r="A326" s="279"/>
      <c r="B326" s="82"/>
      <c r="C326" s="244" t="s">
        <v>441</v>
      </c>
      <c r="D326" s="246"/>
      <c r="E326" s="56"/>
      <c r="F326" s="45">
        <v>1906</v>
      </c>
      <c r="G326" s="332"/>
      <c r="H326" s="248" t="s">
        <v>838</v>
      </c>
      <c r="I326" s="276" t="str">
        <f t="shared" si="20"/>
        <v>Please enter a value</v>
      </c>
      <c r="J326" s="8"/>
      <c r="K326" s="38"/>
      <c r="L326" s="220"/>
      <c r="M326" s="8"/>
      <c r="N326" s="221"/>
      <c r="O326" s="81"/>
      <c r="P326" s="20"/>
      <c r="Q326" s="20"/>
    </row>
    <row r="327" spans="1:17" ht="15" customHeight="1">
      <c r="A327" s="279"/>
      <c r="B327" s="82"/>
      <c r="C327" s="244" t="s">
        <v>440</v>
      </c>
      <c r="D327" s="246"/>
      <c r="E327" s="56"/>
      <c r="F327" s="45">
        <v>1907</v>
      </c>
      <c r="G327" s="219"/>
      <c r="H327" s="248" t="s">
        <v>839</v>
      </c>
      <c r="I327" s="276" t="str">
        <f t="shared" si="20"/>
        <v>Please enter a value</v>
      </c>
      <c r="J327" s="8"/>
      <c r="K327" s="38"/>
      <c r="L327" s="220"/>
      <c r="M327" s="8"/>
      <c r="N327" s="221"/>
      <c r="O327" s="81"/>
      <c r="P327" s="20"/>
      <c r="Q327" s="20"/>
    </row>
    <row r="328" spans="1:17" ht="15" customHeight="1">
      <c r="A328" s="279"/>
      <c r="B328" s="82"/>
      <c r="C328" s="244" t="s">
        <v>588</v>
      </c>
      <c r="D328" s="246"/>
      <c r="E328" s="56"/>
      <c r="F328" s="45">
        <v>1908</v>
      </c>
      <c r="G328" s="219"/>
      <c r="H328" s="248" t="s">
        <v>840</v>
      </c>
      <c r="I328" s="276" t="str">
        <f t="shared" si="20"/>
        <v>Please enter a value</v>
      </c>
      <c r="J328" s="8"/>
      <c r="K328" s="38"/>
      <c r="L328" s="220"/>
      <c r="M328" s="8"/>
      <c r="N328" s="221"/>
      <c r="O328" s="81"/>
      <c r="P328" s="20"/>
      <c r="Q328" s="20"/>
    </row>
    <row r="329" spans="1:17" ht="15" customHeight="1">
      <c r="A329" s="279"/>
      <c r="B329" s="82"/>
      <c r="C329" s="244" t="s">
        <v>791</v>
      </c>
      <c r="D329" s="246"/>
      <c r="E329" s="56"/>
      <c r="F329" s="45">
        <v>1809</v>
      </c>
      <c r="G329" s="219"/>
      <c r="H329" s="248" t="s">
        <v>241</v>
      </c>
      <c r="I329" s="276" t="str">
        <f>IF(ISTEXT(G329),"No text please",IF(G329&lt;0,"No negatives please",IF(ISBLANK(G329),"Please enter a value",IF(AND(G329=0,ISERROR(FIND("zero",K329))),"Please confirm zero",IF(AND(G329&lt;&gt;0,K329="Confirmed zero",),"Value not zero",IF(AND(G329&gt;0,ISBLANK(K329)),"Please report approach in Remark column"," "))))))</f>
        <v>Please enter a value</v>
      </c>
      <c r="J329" s="8"/>
      <c r="K329" s="38"/>
      <c r="L329" s="220"/>
      <c r="M329" s="8"/>
      <c r="N329" s="221"/>
      <c r="O329" s="81"/>
      <c r="P329" s="20"/>
      <c r="Q329" s="20"/>
    </row>
    <row r="330" spans="1:17" ht="15" customHeight="1">
      <c r="A330" s="279"/>
      <c r="B330" s="82"/>
      <c r="C330" s="21"/>
      <c r="D330" s="21"/>
      <c r="E330" s="21"/>
      <c r="F330" s="37"/>
      <c r="G330" s="224"/>
      <c r="H330" s="203"/>
      <c r="I330" s="30"/>
      <c r="J330" s="8"/>
      <c r="K330" s="30"/>
      <c r="L330" s="16"/>
      <c r="M330" s="8"/>
      <c r="N330" s="30"/>
      <c r="O330" s="81"/>
      <c r="P330" s="20"/>
      <c r="Q330" s="20"/>
    </row>
    <row r="331" spans="1:17" ht="15" customHeight="1">
      <c r="A331" s="279"/>
      <c r="B331" s="82"/>
      <c r="C331" s="51" t="s">
        <v>573</v>
      </c>
      <c r="D331" s="52"/>
      <c r="E331" s="53"/>
      <c r="F331" s="67" t="s">
        <v>200</v>
      </c>
      <c r="G331" s="224" t="str">
        <f>G$23</f>
        <v>Amount</v>
      </c>
      <c r="H331" s="30"/>
      <c r="I331" s="35" t="str">
        <f>I$23</f>
        <v>Checks</v>
      </c>
      <c r="J331" s="8"/>
      <c r="K331" s="35" t="str">
        <f>K$23</f>
        <v>Remarks</v>
      </c>
      <c r="L331" s="35" t="str">
        <f>$L$184</f>
        <v>Comments</v>
      </c>
      <c r="M331" s="8"/>
      <c r="N331" s="35" t="str">
        <f>N$23</f>
        <v>Supervisor Comments</v>
      </c>
      <c r="O331" s="81"/>
      <c r="P331" s="20"/>
      <c r="Q331" s="20"/>
    </row>
    <row r="332" spans="1:17" ht="15" customHeight="1">
      <c r="A332" s="279"/>
      <c r="B332" s="82"/>
      <c r="C332" s="244" t="s">
        <v>783</v>
      </c>
      <c r="D332" s="55"/>
      <c r="E332" s="56"/>
      <c r="F332" s="45">
        <v>1711</v>
      </c>
      <c r="G332" s="219"/>
      <c r="H332" s="248" t="s">
        <v>506</v>
      </c>
      <c r="I332" s="276" t="str">
        <f>IF(ISTEXT(G332),"No text please",IF(G332&lt;0,"No negatives please",IF(ISBLANK(G332),"Please enter a value",IF(AND(G332=0,ISERROR(FIND("zero",K332))),"Please confirm zero",IF(AND(G332&lt;&gt;0,K332="Confirmed zero"),"Value not zero"," ")))))</f>
        <v>Please enter a value</v>
      </c>
      <c r="J332" s="8"/>
      <c r="K332" s="38"/>
      <c r="L332" s="220"/>
      <c r="M332" s="8"/>
      <c r="N332" s="221"/>
      <c r="O332" s="81"/>
      <c r="P332" s="20"/>
      <c r="Q332" s="20"/>
    </row>
    <row r="333" spans="1:17" ht="15" customHeight="1">
      <c r="A333" s="279"/>
      <c r="B333" s="82"/>
      <c r="C333" s="244" t="s">
        <v>648</v>
      </c>
      <c r="D333" s="253"/>
      <c r="E333" s="254"/>
      <c r="F333" s="45">
        <v>1279</v>
      </c>
      <c r="G333" s="219"/>
      <c r="H333" s="248" t="s">
        <v>601</v>
      </c>
      <c r="I333" s="276" t="str">
        <f>IF(ISTEXT(G333),"No text please",IF(G333&lt;0,"No negatives please",IF(ISBLANK(G333),"Please enter a value",IF(AND(G333=0,ISERROR(FIND("zero",K333))),"Please confirm zero",IF(AND(G333&lt;&gt;0,K333="Confirmed zero"),"Value not zero",IF(G333&gt;G146,"&gt; 13.a."," "))))))</f>
        <v>Please enter a value</v>
      </c>
      <c r="J333" s="8"/>
      <c r="K333" s="38"/>
      <c r="L333" s="220"/>
      <c r="M333" s="8"/>
      <c r="N333" s="221"/>
      <c r="O333" s="81"/>
      <c r="P333" s="20"/>
      <c r="Q333" s="20"/>
    </row>
    <row r="334" spans="1:17" ht="15" customHeight="1">
      <c r="A334" s="279"/>
      <c r="B334" s="82"/>
      <c r="C334" s="244" t="s">
        <v>647</v>
      </c>
      <c r="D334" s="253"/>
      <c r="E334" s="254"/>
      <c r="F334" s="45">
        <v>1712</v>
      </c>
      <c r="G334" s="219"/>
      <c r="H334" s="248" t="s">
        <v>539</v>
      </c>
      <c r="I334" s="276" t="str">
        <f>IF(ISTEXT(G334),"No text please",IF(G334&lt;0,"No negatives please",IF(ISBLANK(G334),"Please enter a value",IF(AND(G334=0,ISERROR(FIND("zero",K334))),"Please confirm zero",IF(AND(G334&lt;&gt;0,K334="Confirmed zero"),"Value not zero"," ")))))</f>
        <v>Please enter a value</v>
      </c>
      <c r="J334" s="8"/>
      <c r="K334" s="38"/>
      <c r="L334" s="220"/>
      <c r="M334" s="8"/>
      <c r="N334" s="221"/>
      <c r="O334" s="81"/>
      <c r="P334" s="20"/>
      <c r="Q334" s="20"/>
    </row>
    <row r="335" spans="1:17" ht="15" customHeight="1">
      <c r="A335" s="279"/>
      <c r="B335" s="82"/>
      <c r="C335" s="244" t="s">
        <v>646</v>
      </c>
      <c r="D335" s="253"/>
      <c r="E335" s="254"/>
      <c r="F335" s="45">
        <v>1280</v>
      </c>
      <c r="G335" s="219"/>
      <c r="H335" s="248" t="s">
        <v>507</v>
      </c>
      <c r="I335" s="276" t="str">
        <f>IF(ISTEXT(G335),"No text please",IF(G335&lt;0,"No negatives please",IF(ISBLANK(G335),"Please enter a value",IF(AND(G335=0,ISERROR(FIND("zero",K335))),"Please confirm zero",IF(AND(G335&lt;&gt;0,K335="Confirmed zero"),"Value not zero",IF(G335&gt;G146,"&gt; 13.a."," "))))))</f>
        <v>Please enter a value</v>
      </c>
      <c r="J335" s="8"/>
      <c r="K335" s="38"/>
      <c r="L335" s="220"/>
      <c r="M335" s="8"/>
      <c r="N335" s="221"/>
      <c r="O335" s="81"/>
      <c r="P335" s="8"/>
      <c r="Q335" s="20"/>
    </row>
    <row r="336" spans="1:17" ht="15" customHeight="1">
      <c r="A336" s="279"/>
      <c r="B336" s="82"/>
      <c r="C336" s="244" t="s">
        <v>645</v>
      </c>
      <c r="D336" s="253"/>
      <c r="E336" s="254"/>
      <c r="F336" s="45">
        <v>1281</v>
      </c>
      <c r="G336" s="219"/>
      <c r="H336" s="248" t="s">
        <v>508</v>
      </c>
      <c r="I336" s="276" t="str">
        <f>IF(ISTEXT(G336),"No text please",IF(G336&lt;0,"No negatives please",IF(ISBLANK(G336),"Please enter a value",IF(AND(G336=0,ISERROR(FIND("zero",K336))),"Please confirm zero",IF(AND(G336&lt;&gt;0,K336="Confirmed zero"),"Value not zero",IF(G336&gt;G147,"&gt; 13.b."," "))))))</f>
        <v>Please enter a value</v>
      </c>
      <c r="J336" s="8"/>
      <c r="K336" s="38"/>
      <c r="L336" s="220"/>
      <c r="M336" s="8"/>
      <c r="N336" s="221"/>
      <c r="O336" s="81"/>
      <c r="P336" s="8"/>
      <c r="Q336" s="20"/>
    </row>
    <row r="337" spans="1:17" ht="15" customHeight="1">
      <c r="A337" s="279"/>
      <c r="B337" s="82"/>
      <c r="C337" s="255" t="s">
        <v>644</v>
      </c>
      <c r="D337" s="253"/>
      <c r="E337" s="254"/>
      <c r="F337" s="45">
        <v>1282</v>
      </c>
      <c r="G337" s="219"/>
      <c r="H337" s="248" t="s">
        <v>509</v>
      </c>
      <c r="I337" s="276" t="str">
        <f>IF(ISTEXT(G337),"No text please",IF(G337&lt;0,"No negatives please",IF(ISBLANK(G337),"Please enter a value",IF(AND(G337=0,ISERROR(FIND("zero",K337))),"Please confirm zero",IF(AND(G337&lt;&gt;0,K337="Confirmed zero"),"Value not zero",IF(G337&gt;G153,"&gt; 14.c."," "))))))</f>
        <v>Please enter a value</v>
      </c>
      <c r="J337" s="8"/>
      <c r="K337" s="38"/>
      <c r="L337" s="220"/>
      <c r="M337" s="8"/>
      <c r="N337" s="221"/>
      <c r="O337" s="81"/>
      <c r="P337" s="8"/>
      <c r="Q337" s="20"/>
    </row>
    <row r="338" spans="1:17" ht="15" customHeight="1">
      <c r="A338" s="279"/>
      <c r="B338" s="82"/>
      <c r="C338" s="245" t="s">
        <v>534</v>
      </c>
      <c r="D338" s="253"/>
      <c r="E338" s="254"/>
      <c r="F338" s="45">
        <v>1283</v>
      </c>
      <c r="G338" s="219"/>
      <c r="H338" s="248" t="s">
        <v>628</v>
      </c>
      <c r="I338" s="276" t="str">
        <f>IF(ISTEXT(G338),"No text please",IF(G338&lt;0,"No negatives please",IF(ISBLANK(G338),"Please enter a value",IF(AND(G338=0,ISERROR(FIND("zero",K338))),"Please confirm zero",IF(AND(G338&lt;&gt;0,K338="Confirmed zero"),"Value not zero",IF(G338&gt;G152,"&gt; 14.b."," "))))))</f>
        <v>Please enter a value</v>
      </c>
      <c r="J338" s="8"/>
      <c r="K338" s="38"/>
      <c r="L338" s="220"/>
      <c r="M338" s="8"/>
      <c r="N338" s="221"/>
      <c r="O338" s="81"/>
      <c r="P338" s="8"/>
      <c r="Q338" s="20"/>
    </row>
    <row r="339" spans="1:17" ht="15" customHeight="1">
      <c r="A339" s="279"/>
      <c r="B339" s="82"/>
      <c r="C339" s="244" t="s">
        <v>643</v>
      </c>
      <c r="D339" s="253"/>
      <c r="E339" s="254"/>
      <c r="F339" s="45">
        <v>1284</v>
      </c>
      <c r="G339" s="219"/>
      <c r="H339" s="248" t="s">
        <v>510</v>
      </c>
      <c r="I339" s="276" t="str">
        <f>IF(ISTEXT(G339),"No text please",IF(G339&lt;0,"No negatives please",IF(ISBLANK(G339),"Please enter a value",IF(AND(G339=0,ISERROR(FIND("zero",K339))),"Please confirm zero",IF(AND(G339&lt;&gt;0,K339="Confirmed zero"),"Value not zero"," ")))))</f>
        <v>Please enter a value</v>
      </c>
      <c r="J339" s="8"/>
      <c r="K339" s="38"/>
      <c r="L339" s="220"/>
      <c r="M339" s="8"/>
      <c r="N339" s="221"/>
      <c r="O339" s="81"/>
      <c r="P339" s="20"/>
      <c r="Q339" s="20"/>
    </row>
    <row r="340" spans="1:17" ht="15" customHeight="1">
      <c r="A340" s="279"/>
      <c r="B340" s="82"/>
      <c r="C340" s="244" t="s">
        <v>642</v>
      </c>
      <c r="D340" s="253"/>
      <c r="E340" s="254"/>
      <c r="F340" s="45">
        <v>1713</v>
      </c>
      <c r="G340" s="219"/>
      <c r="H340" s="248" t="s">
        <v>511</v>
      </c>
      <c r="I340" s="276" t="str">
        <f>IF(ISTEXT(G340),"No text please",IF(G340&lt;0,"No negatives please",IF(ISBLANK(G340),"Please enter a value",IF(AND(G340=0,ISERROR(FIND("zero",K340))),"Please confirm zero",IF(AND(G340&lt;&gt;0,K340="Confirmed zero"),"Value not zero"," ")))))</f>
        <v>Please enter a value</v>
      </c>
      <c r="J340" s="8"/>
      <c r="K340" s="38"/>
      <c r="L340" s="220"/>
      <c r="M340" s="8"/>
      <c r="N340" s="221"/>
      <c r="O340" s="81"/>
      <c r="P340" s="20"/>
      <c r="Q340" s="20"/>
    </row>
    <row r="341" spans="1:17" ht="15" customHeight="1">
      <c r="A341" s="279"/>
      <c r="B341" s="82"/>
      <c r="C341" s="244" t="s">
        <v>641</v>
      </c>
      <c r="D341" s="253"/>
      <c r="E341" s="254"/>
      <c r="F341" s="45">
        <v>1714</v>
      </c>
      <c r="G341" s="219"/>
      <c r="H341" s="248" t="s">
        <v>512</v>
      </c>
      <c r="I341" s="276" t="str">
        <f>IF(ISTEXT(G341),"No text please",IF(G341&lt;0,"No negatives please",IF(ISBLANK(G341),"Please enter a value",IF(AND(G341=0,ISERROR(FIND("zero",K341))),"Please confirm zero",IF(AND(G341&lt;&gt;0,K341="Confirmed zero"),"Value not zero"," ")))))</f>
        <v>Please enter a value</v>
      </c>
      <c r="J341" s="8"/>
      <c r="K341" s="38"/>
      <c r="L341" s="220"/>
      <c r="M341" s="8"/>
      <c r="N341" s="221"/>
      <c r="O341" s="81"/>
      <c r="P341" s="8"/>
      <c r="Q341" s="20"/>
    </row>
    <row r="342" spans="1:17" ht="15" customHeight="1">
      <c r="A342" s="279"/>
      <c r="B342" s="82"/>
      <c r="C342" s="244" t="s">
        <v>640</v>
      </c>
      <c r="D342" s="294"/>
      <c r="E342" s="295"/>
      <c r="F342" s="45">
        <v>1810</v>
      </c>
      <c r="G342" s="219"/>
      <c r="H342" s="248" t="s">
        <v>629</v>
      </c>
      <c r="I342" s="276" t="str">
        <f t="shared" ref="I342:I345" si="22">IF(ISTEXT(G342),"No text please",IF(G342&lt;0,"No negatives please",IF(ISBLANK(G342),"Please enter a value",IF(AND(G342=0,ISERROR(FIND("zero",K342))),"Please confirm zero",IF(AND(G342&lt;&gt;0,K342="Confirmed zero"),"Value not zero"," ")))))</f>
        <v>Please enter a value</v>
      </c>
      <c r="J342" s="8"/>
      <c r="K342" s="38"/>
      <c r="L342" s="220"/>
      <c r="M342" s="8"/>
      <c r="N342" s="221"/>
      <c r="O342" s="81"/>
      <c r="P342" s="8"/>
      <c r="Q342" s="20"/>
    </row>
    <row r="343" spans="1:17" ht="15" customHeight="1">
      <c r="A343" s="279"/>
      <c r="B343" s="82"/>
      <c r="C343" s="244" t="s">
        <v>639</v>
      </c>
      <c r="D343" s="294"/>
      <c r="E343" s="295"/>
      <c r="F343" s="45">
        <v>1811</v>
      </c>
      <c r="G343" s="219"/>
      <c r="H343" s="248" t="s">
        <v>513</v>
      </c>
      <c r="I343" s="276" t="str">
        <f t="shared" si="22"/>
        <v>Please enter a value</v>
      </c>
      <c r="J343" s="8"/>
      <c r="K343" s="38"/>
      <c r="L343" s="220"/>
      <c r="M343" s="8"/>
      <c r="N343" s="221"/>
      <c r="O343" s="81"/>
      <c r="P343" s="8"/>
      <c r="Q343" s="20"/>
    </row>
    <row r="344" spans="1:17" ht="15" customHeight="1">
      <c r="A344" s="279"/>
      <c r="B344" s="82"/>
      <c r="C344" s="244" t="s">
        <v>638</v>
      </c>
      <c r="D344" s="294"/>
      <c r="E344" s="295"/>
      <c r="F344" s="45">
        <v>1812</v>
      </c>
      <c r="G344" s="219"/>
      <c r="H344" s="248" t="s">
        <v>514</v>
      </c>
      <c r="I344" s="276" t="str">
        <f t="shared" si="22"/>
        <v>Please enter a value</v>
      </c>
      <c r="J344" s="8"/>
      <c r="K344" s="38"/>
      <c r="L344" s="220"/>
      <c r="M344" s="8"/>
      <c r="N344" s="221"/>
      <c r="O344" s="81"/>
      <c r="P344" s="8"/>
      <c r="Q344" s="20"/>
    </row>
    <row r="345" spans="1:17" ht="15" customHeight="1">
      <c r="A345" s="279"/>
      <c r="B345" s="82"/>
      <c r="C345" s="244" t="s">
        <v>637</v>
      </c>
      <c r="D345" s="294"/>
      <c r="E345" s="295"/>
      <c r="F345" s="45">
        <v>1813</v>
      </c>
      <c r="G345" s="219"/>
      <c r="H345" s="248" t="s">
        <v>630</v>
      </c>
      <c r="I345" s="276" t="str">
        <f t="shared" si="22"/>
        <v>Please enter a value</v>
      </c>
      <c r="J345" s="8"/>
      <c r="K345" s="38"/>
      <c r="L345" s="220"/>
      <c r="M345" s="8"/>
      <c r="N345" s="221"/>
      <c r="O345" s="81"/>
      <c r="P345" s="8"/>
      <c r="Q345" s="20"/>
    </row>
    <row r="346" spans="1:17" ht="15" customHeight="1">
      <c r="A346" s="279"/>
      <c r="B346" s="82"/>
      <c r="C346" s="244" t="s">
        <v>636</v>
      </c>
      <c r="D346" s="294"/>
      <c r="E346" s="295"/>
      <c r="F346" s="45">
        <v>1814</v>
      </c>
      <c r="G346" s="219"/>
      <c r="H346" s="248" t="s">
        <v>631</v>
      </c>
      <c r="I346" s="276" t="str">
        <f>IF(ISTEXT(G346),"No text please",IF(ISBLANK(G346),"Please enter a value",IF(AND(G346=0,ISERROR(FIND("zero",K346))),"Please confirm zero",IF(AND(G346&lt;&gt;0,K346="Confirmed zero"),"Value not zero"," "))))</f>
        <v>Please enter a value</v>
      </c>
      <c r="J346" s="8"/>
      <c r="K346" s="38"/>
      <c r="L346" s="220"/>
      <c r="M346" s="8"/>
      <c r="N346" s="221"/>
      <c r="O346" s="81"/>
      <c r="P346" s="8"/>
      <c r="Q346" s="20"/>
    </row>
    <row r="347" spans="1:17" ht="15" customHeight="1">
      <c r="A347" s="279"/>
      <c r="B347" s="82"/>
      <c r="C347" s="244" t="s">
        <v>635</v>
      </c>
      <c r="D347" s="294"/>
      <c r="E347" s="295"/>
      <c r="F347" s="45">
        <v>1909</v>
      </c>
      <c r="G347" s="332"/>
      <c r="H347" s="248" t="s">
        <v>515</v>
      </c>
      <c r="I347" s="276" t="str">
        <f t="shared" ref="I347:I350" si="23">IF(ISTEXT(G347),"No text please",IF(G347&lt;0,"No negatives please",IF(ISBLANK(G347),"Please enter a value",IF(AND(G347=0,ISERROR(FIND("zero",K347))),"Please confirm zero",IF(AND(G347&lt;&gt;0,K347="Confirmed zero"),"Value not zero"," ")))))</f>
        <v>Please enter a value</v>
      </c>
      <c r="J347" s="8"/>
      <c r="K347" s="38"/>
      <c r="L347" s="220"/>
      <c r="M347" s="8"/>
      <c r="N347" s="221"/>
      <c r="O347" s="81"/>
      <c r="P347" s="8"/>
      <c r="Q347" s="20"/>
    </row>
    <row r="348" spans="1:17" ht="15" customHeight="1">
      <c r="A348" s="279"/>
      <c r="B348" s="82"/>
      <c r="C348" s="244" t="s">
        <v>634</v>
      </c>
      <c r="D348" s="294"/>
      <c r="E348" s="295"/>
      <c r="F348" s="45">
        <v>1910</v>
      </c>
      <c r="G348" s="332"/>
      <c r="H348" s="248" t="s">
        <v>516</v>
      </c>
      <c r="I348" s="276" t="str">
        <f t="shared" si="23"/>
        <v>Please enter a value</v>
      </c>
      <c r="J348" s="8"/>
      <c r="K348" s="38"/>
      <c r="L348" s="220"/>
      <c r="M348" s="8"/>
      <c r="N348" s="221"/>
      <c r="O348" s="81"/>
      <c r="P348" s="8"/>
      <c r="Q348" s="20"/>
    </row>
    <row r="349" spans="1:17" ht="15" customHeight="1">
      <c r="A349" s="279"/>
      <c r="B349" s="82"/>
      <c r="C349" s="244" t="s">
        <v>633</v>
      </c>
      <c r="D349" s="294"/>
      <c r="E349" s="295"/>
      <c r="F349" s="45">
        <v>1911</v>
      </c>
      <c r="G349" s="332"/>
      <c r="H349" s="248" t="s">
        <v>517</v>
      </c>
      <c r="I349" s="276" t="str">
        <f t="shared" si="23"/>
        <v>Please enter a value</v>
      </c>
      <c r="J349" s="8"/>
      <c r="K349" s="38"/>
      <c r="L349" s="220"/>
      <c r="M349" s="8"/>
      <c r="N349" s="221"/>
      <c r="O349" s="81"/>
      <c r="P349" s="8"/>
      <c r="Q349" s="20"/>
    </row>
    <row r="350" spans="1:17" ht="15" customHeight="1">
      <c r="A350" s="279"/>
      <c r="B350" s="82"/>
      <c r="C350" s="244" t="s">
        <v>632</v>
      </c>
      <c r="D350" s="294"/>
      <c r="E350" s="295"/>
      <c r="F350" s="45">
        <v>1912</v>
      </c>
      <c r="G350" s="332"/>
      <c r="H350" s="248" t="s">
        <v>518</v>
      </c>
      <c r="I350" s="276" t="str">
        <f t="shared" si="23"/>
        <v>Please enter a value</v>
      </c>
      <c r="J350" s="8"/>
      <c r="K350" s="38"/>
      <c r="L350" s="220"/>
      <c r="M350" s="8"/>
      <c r="N350" s="221"/>
      <c r="O350" s="81"/>
      <c r="P350" s="8"/>
      <c r="Q350" s="20"/>
    </row>
    <row r="351" spans="1:17" ht="15" customHeight="1">
      <c r="A351" s="279"/>
      <c r="B351" s="82"/>
      <c r="C351" s="244" t="s">
        <v>768</v>
      </c>
      <c r="D351" s="246"/>
      <c r="E351" s="56"/>
      <c r="F351" s="45">
        <v>2217</v>
      </c>
      <c r="G351" s="332"/>
      <c r="H351" s="248" t="s">
        <v>519</v>
      </c>
      <c r="I351" s="276" t="str">
        <f>IF(ISTEXT(G351),"No text please",IF(G351&lt;0,"No negatives please",IF(ISBLANK(G351),"Please enter a value",IF(AND(G351=0,ISERROR(FIND("zero",K351))),"Please confirm zero",IF(AND(G351&lt;&gt;0,K351="Confirmed zero"),"Value not zero"," ")))))</f>
        <v>Please enter a value</v>
      </c>
      <c r="J351" s="8"/>
      <c r="K351" s="38"/>
      <c r="L351" s="220"/>
      <c r="M351" s="8"/>
      <c r="N351" s="221"/>
      <c r="O351" s="81"/>
      <c r="P351" s="20"/>
      <c r="Q351" s="20"/>
    </row>
    <row r="352" spans="1:17" ht="15" customHeight="1">
      <c r="A352" s="279"/>
      <c r="B352" s="82"/>
      <c r="C352" s="244" t="s">
        <v>774</v>
      </c>
      <c r="D352" s="246"/>
      <c r="E352" s="56"/>
      <c r="F352" s="45">
        <v>2218</v>
      </c>
      <c r="G352" s="332"/>
      <c r="H352" s="248" t="s">
        <v>520</v>
      </c>
      <c r="I352" s="276" t="str">
        <f>IF(ISTEXT(G352),"No text please",IF(G352&lt;0,"No negatives please",IF(ISBLANK(G352),"Please enter a value",IF(AND(G352=0,ISERROR(FIND("zero",K352))),"Please confirm zero",IF(AND(G352&lt;&gt;0,K352="Confirmed zero"),"Value not zero"," ")))))</f>
        <v>Please enter a value</v>
      </c>
      <c r="J352" s="8"/>
      <c r="K352" s="38"/>
      <c r="L352" s="220"/>
      <c r="M352" s="8"/>
      <c r="N352" s="221"/>
      <c r="O352" s="81"/>
      <c r="P352" s="20"/>
      <c r="Q352" s="20"/>
    </row>
    <row r="353" spans="1:17" ht="15" customHeight="1">
      <c r="A353" s="328"/>
      <c r="B353" s="329"/>
      <c r="C353" s="344" t="s">
        <v>668</v>
      </c>
      <c r="D353" s="330"/>
      <c r="E353" s="331"/>
      <c r="F353" s="342">
        <v>9901</v>
      </c>
      <c r="G353" s="219"/>
      <c r="H353" s="343" t="s">
        <v>737</v>
      </c>
      <c r="I353" s="276" t="str">
        <f t="shared" ref="I353:I354" si="24">IF(ISTEXT(G353),"No text please",IF(G353&lt;0,"No negatives please",IF(ISBLANK(G353),"Please enter a value",IF(AND(G353=0,ISERROR(FIND("zero",K353))),"Please confirm zero",IF(AND(G353&lt;&gt;0,K353="Confirmed zero"),"Value not zero"," ")))))</f>
        <v>Please enter a value</v>
      </c>
      <c r="J353" s="13"/>
      <c r="K353" s="38"/>
      <c r="L353" s="220"/>
      <c r="M353" s="13"/>
      <c r="N353" s="221"/>
      <c r="O353" s="334"/>
    </row>
    <row r="354" spans="1:17" ht="15" customHeight="1">
      <c r="A354" s="328"/>
      <c r="B354" s="329"/>
      <c r="C354" s="344" t="s">
        <v>761</v>
      </c>
      <c r="D354" s="330"/>
      <c r="E354" s="331"/>
      <c r="F354" s="342">
        <v>9902</v>
      </c>
      <c r="G354" s="219"/>
      <c r="H354" s="343" t="s">
        <v>738</v>
      </c>
      <c r="I354" s="276" t="str">
        <f t="shared" si="24"/>
        <v>Please enter a value</v>
      </c>
      <c r="J354" s="13"/>
      <c r="K354" s="38"/>
      <c r="L354" s="220"/>
      <c r="M354" s="13"/>
      <c r="N354" s="221"/>
      <c r="O354" s="334"/>
    </row>
    <row r="355" spans="1:17" ht="15" customHeight="1">
      <c r="A355" s="328"/>
      <c r="B355" s="329"/>
      <c r="C355" s="344" t="s">
        <v>669</v>
      </c>
      <c r="D355" s="330"/>
      <c r="E355" s="331"/>
      <c r="F355" s="342">
        <v>9903</v>
      </c>
      <c r="G355" s="219"/>
      <c r="H355" s="343" t="s">
        <v>739</v>
      </c>
      <c r="I355" s="276" t="str">
        <f>IF(ISTEXT(G355),"No text please",IF(G355&lt;0,"No negatives please",IF(ISBLANK(G355),"Please enter a value",IF(AND(G355=0,ISERROR(FIND("zero",K355))),"Please confirm zero",IF(AND(G355&lt;&gt;0,K355="Confirmed zero"),"Value not zero"," ")))))</f>
        <v>Please enter a value</v>
      </c>
      <c r="J355" s="13"/>
      <c r="K355" s="38"/>
      <c r="L355" s="220"/>
      <c r="M355" s="13"/>
      <c r="N355" s="221"/>
      <c r="O355" s="334"/>
    </row>
    <row r="356" spans="1:17" ht="15" customHeight="1">
      <c r="A356" s="328"/>
      <c r="B356" s="329"/>
      <c r="C356" s="344" t="s">
        <v>670</v>
      </c>
      <c r="D356" s="330"/>
      <c r="E356" s="331"/>
      <c r="F356" s="342">
        <v>9904</v>
      </c>
      <c r="G356" s="219"/>
      <c r="H356" s="343" t="s">
        <v>740</v>
      </c>
      <c r="I356" s="276" t="str">
        <f t="shared" ref="I356:I365" si="25">IF(ISTEXT(G356),"No text please",IF(G356&lt;0,"No negatives please",IF(ISBLANK(G356),"Please enter a value",IF(AND(G356=0,ISERROR(FIND("zero",K356))),"Please confirm zero",IF(AND(G356&lt;&gt;0,K356="Confirmed zero"),"Value not zero"," ")))))</f>
        <v>Please enter a value</v>
      </c>
      <c r="J356" s="13"/>
      <c r="K356" s="38"/>
      <c r="L356" s="220"/>
      <c r="M356" s="13"/>
      <c r="N356" s="221"/>
      <c r="O356" s="334"/>
    </row>
    <row r="357" spans="1:17" ht="15" customHeight="1">
      <c r="A357" s="328"/>
      <c r="B357" s="329"/>
      <c r="C357" s="344" t="s">
        <v>671</v>
      </c>
      <c r="D357" s="330"/>
      <c r="E357" s="331"/>
      <c r="F357" s="342">
        <v>9905</v>
      </c>
      <c r="G357" s="219"/>
      <c r="H357" s="343" t="s">
        <v>741</v>
      </c>
      <c r="I357" s="276" t="str">
        <f t="shared" si="25"/>
        <v>Please enter a value</v>
      </c>
      <c r="J357" s="13"/>
      <c r="K357" s="38"/>
      <c r="L357" s="220"/>
      <c r="M357" s="13"/>
      <c r="N357" s="221"/>
      <c r="O357" s="334"/>
    </row>
    <row r="358" spans="1:17" ht="15" customHeight="1">
      <c r="A358" s="328"/>
      <c r="B358" s="329"/>
      <c r="C358" s="344" t="s">
        <v>672</v>
      </c>
      <c r="D358" s="330"/>
      <c r="E358" s="331"/>
      <c r="F358" s="342">
        <v>9906</v>
      </c>
      <c r="G358" s="219"/>
      <c r="H358" s="343" t="s">
        <v>742</v>
      </c>
      <c r="I358" s="276" t="str">
        <f t="shared" si="25"/>
        <v>Please enter a value</v>
      </c>
      <c r="J358" s="13"/>
      <c r="K358" s="38"/>
      <c r="L358" s="220"/>
      <c r="M358" s="13"/>
      <c r="N358" s="221"/>
      <c r="O358" s="334"/>
    </row>
    <row r="359" spans="1:17" ht="15" customHeight="1">
      <c r="A359" s="328"/>
      <c r="B359" s="329"/>
      <c r="C359" s="344" t="s">
        <v>673</v>
      </c>
      <c r="D359" s="330"/>
      <c r="E359" s="331"/>
      <c r="F359" s="342">
        <v>9907</v>
      </c>
      <c r="G359" s="219"/>
      <c r="H359" s="343" t="s">
        <v>743</v>
      </c>
      <c r="I359" s="276" t="str">
        <f t="shared" si="25"/>
        <v>Please enter a value</v>
      </c>
      <c r="J359" s="13"/>
      <c r="K359" s="38"/>
      <c r="L359" s="220"/>
      <c r="M359" s="13"/>
      <c r="N359" s="221"/>
      <c r="O359" s="334"/>
    </row>
    <row r="360" spans="1:17" ht="15" customHeight="1">
      <c r="A360" s="328"/>
      <c r="B360" s="329"/>
      <c r="C360" s="344" t="s">
        <v>674</v>
      </c>
      <c r="D360" s="330"/>
      <c r="E360" s="331"/>
      <c r="F360" s="342">
        <v>9908</v>
      </c>
      <c r="G360" s="219"/>
      <c r="H360" s="343" t="s">
        <v>744</v>
      </c>
      <c r="I360" s="276" t="str">
        <f t="shared" si="25"/>
        <v>Please enter a value</v>
      </c>
      <c r="J360" s="13"/>
      <c r="K360" s="38"/>
      <c r="L360" s="220"/>
      <c r="M360" s="13"/>
      <c r="N360" s="221"/>
      <c r="O360" s="334"/>
    </row>
    <row r="361" spans="1:17" ht="15" customHeight="1">
      <c r="A361" s="328"/>
      <c r="B361" s="329"/>
      <c r="C361" s="344" t="s">
        <v>675</v>
      </c>
      <c r="D361" s="330"/>
      <c r="E361" s="331"/>
      <c r="F361" s="342">
        <v>9909</v>
      </c>
      <c r="G361" s="219"/>
      <c r="H361" s="343" t="s">
        <v>745</v>
      </c>
      <c r="I361" s="276" t="str">
        <f t="shared" si="25"/>
        <v>Please enter a value</v>
      </c>
      <c r="J361" s="13"/>
      <c r="K361" s="38"/>
      <c r="L361" s="220"/>
      <c r="M361" s="13"/>
      <c r="N361" s="221"/>
      <c r="O361" s="334"/>
    </row>
    <row r="362" spans="1:17" ht="15" customHeight="1">
      <c r="A362" s="328"/>
      <c r="B362" s="329"/>
      <c r="C362" s="344" t="s">
        <v>676</v>
      </c>
      <c r="D362" s="330"/>
      <c r="E362" s="331"/>
      <c r="F362" s="342">
        <v>9910</v>
      </c>
      <c r="G362" s="219"/>
      <c r="H362" s="343" t="s">
        <v>746</v>
      </c>
      <c r="I362" s="276" t="str">
        <f t="shared" si="25"/>
        <v>Please enter a value</v>
      </c>
      <c r="J362" s="13"/>
      <c r="K362" s="38"/>
      <c r="L362" s="220"/>
      <c r="M362" s="13"/>
      <c r="N362" s="221"/>
      <c r="O362" s="334"/>
    </row>
    <row r="363" spans="1:17" ht="15" customHeight="1">
      <c r="A363" s="328"/>
      <c r="B363" s="329"/>
      <c r="C363" s="344" t="s">
        <v>677</v>
      </c>
      <c r="D363" s="330"/>
      <c r="E363" s="331"/>
      <c r="F363" s="342">
        <v>9911</v>
      </c>
      <c r="G363" s="219"/>
      <c r="H363" s="343" t="s">
        <v>747</v>
      </c>
      <c r="I363" s="276" t="str">
        <f t="shared" si="25"/>
        <v>Please enter a value</v>
      </c>
      <c r="J363" s="13"/>
      <c r="K363" s="38"/>
      <c r="L363" s="220"/>
      <c r="M363" s="13"/>
      <c r="N363" s="221"/>
      <c r="O363" s="334"/>
    </row>
    <row r="364" spans="1:17" ht="15" customHeight="1">
      <c r="A364" s="328"/>
      <c r="B364" s="329"/>
      <c r="C364" s="344" t="s">
        <v>678</v>
      </c>
      <c r="D364" s="330"/>
      <c r="E364" s="331"/>
      <c r="F364" s="342">
        <v>9912</v>
      </c>
      <c r="G364" s="219"/>
      <c r="H364" s="343" t="s">
        <v>748</v>
      </c>
      <c r="I364" s="276" t="str">
        <f>IF(ISTEXT(G364),"No text please",IF(G364&lt;0,"No negatives please",IF(ISBLANK(G364),"Please enter a value",IF(AND(G364=0,ISERROR(FIND("zero",K364))),"Please confirm zero",IF(AND(G364&lt;&gt;0,K364="Confirmed zero"),"Value not zero",IF((ROUND(G364,0))&lt;&gt;(ROUND(G148,0)),"21.t.(12)&lt;&gt; 13.c."," "))))))</f>
        <v>Please enter a value</v>
      </c>
      <c r="J364" s="13"/>
      <c r="K364" s="38"/>
      <c r="L364" s="220"/>
      <c r="M364" s="13"/>
      <c r="N364" s="221"/>
      <c r="O364" s="334"/>
    </row>
    <row r="365" spans="1:17" ht="15" customHeight="1">
      <c r="A365" s="328"/>
      <c r="B365" s="329"/>
      <c r="C365" s="344" t="s">
        <v>735</v>
      </c>
      <c r="D365" s="337"/>
      <c r="E365" s="338"/>
      <c r="F365" s="342">
        <v>2309</v>
      </c>
      <c r="G365" s="219"/>
      <c r="H365" s="343" t="s">
        <v>521</v>
      </c>
      <c r="I365" s="276" t="str">
        <f t="shared" si="25"/>
        <v>Please enter a value</v>
      </c>
      <c r="J365" s="13"/>
      <c r="K365" s="38"/>
      <c r="L365" s="220"/>
      <c r="M365" s="13"/>
      <c r="N365" s="221"/>
      <c r="O365" s="334"/>
    </row>
    <row r="366" spans="1:17" ht="15" customHeight="1">
      <c r="A366" s="279"/>
      <c r="B366" s="82"/>
      <c r="C366" s="244" t="s">
        <v>769</v>
      </c>
      <c r="D366" s="246"/>
      <c r="E366" s="56"/>
      <c r="F366" s="45">
        <v>2219</v>
      </c>
      <c r="G366" s="332"/>
      <c r="H366" s="248" t="s">
        <v>614</v>
      </c>
      <c r="I366" s="276" t="str">
        <f>IF(ISTEXT(G366),"No text please",IF(G366&lt;0,"No negatives please",IF(ISBLANK(G366),"Please enter a value",IF(AND(G366=0,ISERROR(FIND("zero",K366))),"Please confirm zero",IF(AND(G366&lt;&gt;0,K366="Confirmed zero"),"Value not zero"," ")))))</f>
        <v>Please enter a value</v>
      </c>
      <c r="J366" s="8"/>
      <c r="K366" s="38"/>
      <c r="L366" s="220"/>
      <c r="M366" s="8"/>
      <c r="N366" s="221"/>
      <c r="O366" s="81"/>
      <c r="P366" s="20"/>
      <c r="Q366" s="20"/>
    </row>
    <row r="367" spans="1:17" ht="15" customHeight="1">
      <c r="A367" s="279"/>
      <c r="B367" s="82"/>
      <c r="C367" s="244" t="s">
        <v>775</v>
      </c>
      <c r="D367" s="246"/>
      <c r="E367" s="56"/>
      <c r="F367" s="45">
        <v>2220</v>
      </c>
      <c r="G367" s="332"/>
      <c r="H367" s="248" t="s">
        <v>736</v>
      </c>
      <c r="I367" s="276" t="str">
        <f>IF(ISTEXT(G367),"No text please",IF(G367&lt;0,"No negatives please",IF(ISBLANK(G367),"Please enter a value",IF(AND(G367=0,ISERROR(FIND("zero",K367))),"Please confirm zero",IF(AND(G367&lt;&gt;0,K367="Confirmed zero"),"Value not zero"," ")))))</f>
        <v>Please enter a value</v>
      </c>
      <c r="J367" s="8"/>
      <c r="K367" s="38"/>
      <c r="L367" s="220"/>
      <c r="M367" s="8"/>
      <c r="N367" s="221"/>
      <c r="O367" s="81"/>
      <c r="P367" s="20"/>
      <c r="Q367" s="20"/>
    </row>
    <row r="368" spans="1:17" ht="15" customHeight="1">
      <c r="A368" s="328"/>
      <c r="B368" s="329"/>
      <c r="C368" s="344" t="s">
        <v>668</v>
      </c>
      <c r="D368" s="330"/>
      <c r="E368" s="331"/>
      <c r="F368" s="342">
        <v>9001</v>
      </c>
      <c r="G368" s="219"/>
      <c r="H368" s="343" t="s">
        <v>749</v>
      </c>
      <c r="I368" s="276" t="str">
        <f t="shared" ref="I368:I369" si="26">IF(ISTEXT(G368),"No text please",IF(G368&lt;0,"No negatives please",IF(ISBLANK(G368),"Please enter a value",IF(AND(G368=0,ISERROR(FIND("zero",K368))),"Please confirm zero",IF(AND(G368&lt;&gt;0,K368="Confirmed zero"),"Value not zero"," ")))))</f>
        <v>Please enter a value</v>
      </c>
      <c r="J368" s="13"/>
      <c r="K368" s="38"/>
      <c r="L368" s="220"/>
      <c r="M368" s="13"/>
      <c r="N368" s="221"/>
      <c r="O368" s="334"/>
    </row>
    <row r="369" spans="1:17" ht="15" customHeight="1">
      <c r="A369" s="328"/>
      <c r="B369" s="329"/>
      <c r="C369" s="344" t="s">
        <v>761</v>
      </c>
      <c r="D369" s="330"/>
      <c r="E369" s="331"/>
      <c r="F369" s="342">
        <v>9002</v>
      </c>
      <c r="G369" s="219"/>
      <c r="H369" s="343" t="s">
        <v>750</v>
      </c>
      <c r="I369" s="276" t="str">
        <f t="shared" si="26"/>
        <v>Please enter a value</v>
      </c>
      <c r="J369" s="13"/>
      <c r="K369" s="38"/>
      <c r="L369" s="220"/>
      <c r="M369" s="13"/>
      <c r="N369" s="221"/>
      <c r="O369" s="334"/>
    </row>
    <row r="370" spans="1:17" ht="15" customHeight="1">
      <c r="A370" s="328"/>
      <c r="B370" s="329"/>
      <c r="C370" s="344" t="s">
        <v>669</v>
      </c>
      <c r="D370" s="330"/>
      <c r="E370" s="331"/>
      <c r="F370" s="342">
        <v>9003</v>
      </c>
      <c r="G370" s="219"/>
      <c r="H370" s="343" t="s">
        <v>751</v>
      </c>
      <c r="I370" s="276" t="str">
        <f>IF(ISTEXT(G370),"No text please",IF(G370&lt;0,"No negatives please",IF(ISBLANK(G370),"Please enter a value",IF(AND(G370=0,ISERROR(FIND("zero",K370))),"Please confirm zero",IF(AND(G370&lt;&gt;0,K370="Confirmed zero"),"Value not zero"," ")))))</f>
        <v>Please enter a value</v>
      </c>
      <c r="J370" s="13"/>
      <c r="K370" s="38"/>
      <c r="L370" s="220"/>
      <c r="M370" s="13"/>
      <c r="N370" s="221"/>
      <c r="O370" s="334"/>
    </row>
    <row r="371" spans="1:17" ht="15" customHeight="1">
      <c r="A371" s="328"/>
      <c r="B371" s="329"/>
      <c r="C371" s="344" t="s">
        <v>670</v>
      </c>
      <c r="D371" s="330"/>
      <c r="E371" s="331"/>
      <c r="F371" s="342">
        <v>9004</v>
      </c>
      <c r="G371" s="219"/>
      <c r="H371" s="343" t="s">
        <v>752</v>
      </c>
      <c r="I371" s="276" t="str">
        <f t="shared" ref="I371:I380" si="27">IF(ISTEXT(G371),"No text please",IF(G371&lt;0,"No negatives please",IF(ISBLANK(G371),"Please enter a value",IF(AND(G371=0,ISERROR(FIND("zero",K371))),"Please confirm zero",IF(AND(G371&lt;&gt;0,K371="Confirmed zero"),"Value not zero"," ")))))</f>
        <v>Please enter a value</v>
      </c>
      <c r="J371" s="13"/>
      <c r="K371" s="38"/>
      <c r="L371" s="220"/>
      <c r="M371" s="13"/>
      <c r="N371" s="221"/>
      <c r="O371" s="334"/>
    </row>
    <row r="372" spans="1:17" ht="15" customHeight="1">
      <c r="A372" s="328"/>
      <c r="B372" s="329"/>
      <c r="C372" s="344" t="s">
        <v>671</v>
      </c>
      <c r="D372" s="330"/>
      <c r="E372" s="331"/>
      <c r="F372" s="342">
        <v>9005</v>
      </c>
      <c r="G372" s="219"/>
      <c r="H372" s="343" t="s">
        <v>753</v>
      </c>
      <c r="I372" s="276" t="str">
        <f t="shared" si="27"/>
        <v>Please enter a value</v>
      </c>
      <c r="J372" s="13"/>
      <c r="K372" s="38"/>
      <c r="L372" s="220"/>
      <c r="M372" s="13"/>
      <c r="N372" s="221"/>
      <c r="O372" s="334"/>
    </row>
    <row r="373" spans="1:17" ht="15" customHeight="1">
      <c r="A373" s="328"/>
      <c r="B373" s="329"/>
      <c r="C373" s="344" t="s">
        <v>672</v>
      </c>
      <c r="D373" s="330"/>
      <c r="E373" s="331"/>
      <c r="F373" s="342">
        <v>9006</v>
      </c>
      <c r="G373" s="219"/>
      <c r="H373" s="343" t="s">
        <v>754</v>
      </c>
      <c r="I373" s="276" t="str">
        <f t="shared" si="27"/>
        <v>Please enter a value</v>
      </c>
      <c r="J373" s="13"/>
      <c r="K373" s="38"/>
      <c r="L373" s="220"/>
      <c r="M373" s="13"/>
      <c r="N373" s="221"/>
      <c r="O373" s="334"/>
    </row>
    <row r="374" spans="1:17" ht="15" customHeight="1">
      <c r="A374" s="328"/>
      <c r="B374" s="329"/>
      <c r="C374" s="344" t="s">
        <v>673</v>
      </c>
      <c r="D374" s="330"/>
      <c r="E374" s="331"/>
      <c r="F374" s="342">
        <v>9007</v>
      </c>
      <c r="G374" s="219"/>
      <c r="H374" s="343" t="s">
        <v>755</v>
      </c>
      <c r="I374" s="276" t="str">
        <f t="shared" si="27"/>
        <v>Please enter a value</v>
      </c>
      <c r="J374" s="13"/>
      <c r="K374" s="38"/>
      <c r="L374" s="220"/>
      <c r="M374" s="13"/>
      <c r="N374" s="221"/>
      <c r="O374" s="334"/>
    </row>
    <row r="375" spans="1:17" ht="15" customHeight="1">
      <c r="A375" s="328"/>
      <c r="B375" s="329"/>
      <c r="C375" s="344" t="s">
        <v>674</v>
      </c>
      <c r="D375" s="330"/>
      <c r="E375" s="331"/>
      <c r="F375" s="342">
        <v>9008</v>
      </c>
      <c r="G375" s="219"/>
      <c r="H375" s="343" t="s">
        <v>756</v>
      </c>
      <c r="I375" s="276" t="str">
        <f t="shared" si="27"/>
        <v>Please enter a value</v>
      </c>
      <c r="J375" s="13"/>
      <c r="K375" s="38"/>
      <c r="L375" s="220"/>
      <c r="M375" s="13"/>
      <c r="N375" s="221"/>
      <c r="O375" s="334"/>
    </row>
    <row r="376" spans="1:17" ht="15" customHeight="1">
      <c r="A376" s="328"/>
      <c r="B376" s="329"/>
      <c r="C376" s="344" t="s">
        <v>675</v>
      </c>
      <c r="D376" s="330"/>
      <c r="E376" s="331"/>
      <c r="F376" s="342">
        <v>9009</v>
      </c>
      <c r="G376" s="219"/>
      <c r="H376" s="343" t="s">
        <v>757</v>
      </c>
      <c r="I376" s="276" t="str">
        <f t="shared" si="27"/>
        <v>Please enter a value</v>
      </c>
      <c r="J376" s="13"/>
      <c r="K376" s="38"/>
      <c r="L376" s="220"/>
      <c r="M376" s="13"/>
      <c r="N376" s="221"/>
      <c r="O376" s="334"/>
    </row>
    <row r="377" spans="1:17" ht="15" customHeight="1">
      <c r="A377" s="328"/>
      <c r="B377" s="329"/>
      <c r="C377" s="344" t="s">
        <v>676</v>
      </c>
      <c r="D377" s="330"/>
      <c r="E377" s="331"/>
      <c r="F377" s="342">
        <v>9010</v>
      </c>
      <c r="G377" s="219"/>
      <c r="H377" s="343" t="s">
        <v>758</v>
      </c>
      <c r="I377" s="276" t="str">
        <f t="shared" si="27"/>
        <v>Please enter a value</v>
      </c>
      <c r="J377" s="13"/>
      <c r="K377" s="38"/>
      <c r="L377" s="220"/>
      <c r="M377" s="13"/>
      <c r="N377" s="221"/>
      <c r="O377" s="334"/>
    </row>
    <row r="378" spans="1:17" ht="15" customHeight="1">
      <c r="A378" s="328"/>
      <c r="B378" s="329"/>
      <c r="C378" s="344" t="s">
        <v>677</v>
      </c>
      <c r="D378" s="330"/>
      <c r="E378" s="331"/>
      <c r="F378" s="342">
        <v>9011</v>
      </c>
      <c r="G378" s="219"/>
      <c r="H378" s="343" t="s">
        <v>759</v>
      </c>
      <c r="I378" s="276" t="str">
        <f t="shared" si="27"/>
        <v>Please enter a value</v>
      </c>
      <c r="J378" s="13"/>
      <c r="K378" s="38"/>
      <c r="L378" s="220"/>
      <c r="M378" s="13"/>
      <c r="N378" s="221"/>
      <c r="O378" s="334"/>
    </row>
    <row r="379" spans="1:17" ht="15" customHeight="1">
      <c r="A379" s="328"/>
      <c r="B379" s="329"/>
      <c r="C379" s="344" t="s">
        <v>678</v>
      </c>
      <c r="D379" s="330"/>
      <c r="E379" s="331"/>
      <c r="F379" s="342">
        <v>9012</v>
      </c>
      <c r="G379" s="219"/>
      <c r="H379" s="343" t="s">
        <v>760</v>
      </c>
      <c r="I379" s="276" t="str">
        <f>IF(ISTEXT(G379),"No text please",IF(G379&lt;0,"No negatives please",IF(ISBLANK(G379),"Please enter a value",IF(AND(G379=0,ISERROR(FIND("zero",K379))),"Please confirm zero",IF(AND(G379&lt;&gt;0,K379="Confirmed zero"),"Value not zero",IF((ROUND(G379,0))&lt;&gt;(ROUND(G153,0)),"21.w.(12)&lt;&gt; 14.c."," "))))))</f>
        <v>Please enter a value</v>
      </c>
      <c r="J379" s="13"/>
      <c r="K379" s="38"/>
      <c r="L379" s="220"/>
      <c r="M379" s="13"/>
      <c r="N379" s="221"/>
      <c r="O379" s="334"/>
    </row>
    <row r="380" spans="1:17" ht="15" customHeight="1">
      <c r="A380" s="328"/>
      <c r="B380" s="329"/>
      <c r="C380" s="344" t="s">
        <v>789</v>
      </c>
      <c r="D380" s="337"/>
      <c r="E380" s="338"/>
      <c r="F380" s="342">
        <v>2310</v>
      </c>
      <c r="G380" s="219"/>
      <c r="H380" s="343" t="s">
        <v>790</v>
      </c>
      <c r="I380" s="276" t="str">
        <f t="shared" si="27"/>
        <v>Please enter a value</v>
      </c>
      <c r="J380" s="13"/>
      <c r="K380" s="38"/>
      <c r="L380" s="220"/>
      <c r="M380" s="13"/>
      <c r="N380" s="221"/>
      <c r="O380" s="334"/>
    </row>
    <row r="381" spans="1:17" ht="15" customHeight="1">
      <c r="A381" s="279"/>
      <c r="B381" s="82"/>
      <c r="C381" s="21"/>
      <c r="D381" s="21"/>
      <c r="E381" s="21"/>
      <c r="F381" s="37"/>
      <c r="G381" s="224"/>
      <c r="H381" s="203"/>
      <c r="I381" s="30"/>
      <c r="J381" s="8"/>
      <c r="K381" s="30"/>
      <c r="L381" s="16"/>
      <c r="M381" s="8"/>
      <c r="N381" s="30"/>
      <c r="O381" s="81"/>
      <c r="P381" s="20"/>
      <c r="Q381" s="20"/>
    </row>
    <row r="382" spans="1:17" ht="15" customHeight="1">
      <c r="A382" s="279"/>
      <c r="B382" s="82"/>
      <c r="C382" s="51" t="s">
        <v>574</v>
      </c>
      <c r="D382" s="52"/>
      <c r="E382" s="53"/>
      <c r="F382" s="67" t="s">
        <v>200</v>
      </c>
      <c r="G382" s="224" t="str">
        <f>CONCATENATE(G$23,"/units")</f>
        <v>Amount/units</v>
      </c>
      <c r="H382" s="30"/>
      <c r="I382" s="35" t="str">
        <f>I$23</f>
        <v>Checks</v>
      </c>
      <c r="J382" s="8"/>
      <c r="K382" s="35" t="str">
        <f>K$23</f>
        <v>Remarks</v>
      </c>
      <c r="L382" s="35" t="str">
        <f>$L$184</f>
        <v>Comments</v>
      </c>
      <c r="M382" s="8"/>
      <c r="N382" s="35" t="str">
        <f>N$23</f>
        <v>Supervisor Comments</v>
      </c>
      <c r="O382" s="81"/>
      <c r="P382" s="20"/>
      <c r="Q382" s="20"/>
    </row>
    <row r="383" spans="1:17" ht="15" customHeight="1">
      <c r="A383" s="279"/>
      <c r="B383" s="82"/>
      <c r="C383" s="244" t="s">
        <v>450</v>
      </c>
      <c r="D383" s="253"/>
      <c r="E383" s="254"/>
      <c r="F383" s="45">
        <v>1296</v>
      </c>
      <c r="G383" s="219"/>
      <c r="H383" s="248" t="s">
        <v>364</v>
      </c>
      <c r="I383" s="276" t="str">
        <f>IF(ISTEXT(G383),"No text please",IF(ISBLANK(G383),"Please enter a value",IF(AND(G383=0,ISERROR(FIND("zero",K383))),"Please confirm zero",IF(AND(G383&lt;&gt;0,K383="Confirmed zero"),"Value not zero"," "))))</f>
        <v>Please enter a value</v>
      </c>
      <c r="J383" s="249"/>
      <c r="K383" s="38"/>
      <c r="L383" s="220"/>
      <c r="M383" s="249"/>
      <c r="N383" s="251"/>
      <c r="O383" s="81"/>
      <c r="P383" s="20"/>
      <c r="Q383" s="20"/>
    </row>
    <row r="384" spans="1:17" ht="15" customHeight="1">
      <c r="A384" s="279"/>
      <c r="B384" s="82"/>
      <c r="C384" s="244" t="s">
        <v>451</v>
      </c>
      <c r="D384" s="253"/>
      <c r="E384" s="254"/>
      <c r="F384" s="45">
        <v>1298</v>
      </c>
      <c r="G384" s="219"/>
      <c r="H384" s="248" t="s">
        <v>443</v>
      </c>
      <c r="I384" s="276" t="str">
        <f>IF(ISTEXT(G384),"No text please",IF(G384&lt;0,"No negatives please",IF(ISBLANK(G384),"Please enter a value",IF(AND(G384=0,ISERROR(FIND("zero",K384))),"Please confirm zero",IF(AND(G384&lt;&gt;0,K384="Confirmed zero"),"Value not zero"," ")))))</f>
        <v>Please enter a value</v>
      </c>
      <c r="J384" s="249"/>
      <c r="K384" s="38"/>
      <c r="L384" s="220"/>
      <c r="M384" s="249"/>
      <c r="N384" s="251"/>
      <c r="O384" s="81"/>
      <c r="P384" s="20"/>
      <c r="Q384" s="20"/>
    </row>
    <row r="385" spans="1:17" ht="20.100000000000001" customHeight="1">
      <c r="A385" s="279"/>
      <c r="B385" s="193"/>
      <c r="C385" s="109"/>
      <c r="D385" s="109"/>
      <c r="E385" s="109"/>
      <c r="F385" s="194"/>
      <c r="G385" s="109"/>
      <c r="H385" s="205"/>
      <c r="I385" s="109"/>
      <c r="J385" s="111"/>
      <c r="K385" s="111"/>
      <c r="L385" s="109"/>
      <c r="M385" s="111"/>
      <c r="N385" s="109"/>
      <c r="O385" s="186"/>
      <c r="P385" s="20"/>
      <c r="Q385" s="20"/>
    </row>
    <row r="386" spans="1:17" customFormat="1" ht="20.100000000000001" customHeight="1">
      <c r="A386" s="279"/>
      <c r="B386" s="59" t="s">
        <v>170</v>
      </c>
      <c r="C386" s="60"/>
      <c r="D386" s="60"/>
      <c r="E386" s="60"/>
      <c r="F386" s="60"/>
      <c r="G386" s="60"/>
      <c r="H386" s="77"/>
      <c r="I386" s="60"/>
      <c r="J386" s="60"/>
      <c r="K386" s="60"/>
      <c r="L386" s="60"/>
      <c r="M386" s="60"/>
      <c r="N386" s="60"/>
      <c r="O386" s="61"/>
      <c r="P386" s="217"/>
    </row>
    <row r="387" spans="1:17" customFormat="1" ht="20.100000000000001" customHeight="1">
      <c r="A387" s="279"/>
      <c r="B387" s="206"/>
      <c r="C387" s="207"/>
      <c r="D387" s="207"/>
      <c r="E387" s="209"/>
      <c r="F387" s="208"/>
      <c r="G387" s="209"/>
      <c r="H387" s="210"/>
      <c r="I387" s="209"/>
      <c r="J387" s="209"/>
      <c r="K387" s="209"/>
      <c r="L387" s="209"/>
      <c r="M387" s="209"/>
      <c r="N387" s="209"/>
      <c r="O387" s="211"/>
      <c r="P387" s="217"/>
    </row>
    <row r="388" spans="1:17" customFormat="1" ht="15" customHeight="1">
      <c r="A388" s="279"/>
      <c r="B388" s="90"/>
      <c r="C388" s="9"/>
      <c r="D388" s="9"/>
      <c r="E388" s="224" t="s">
        <v>181</v>
      </c>
      <c r="F388" s="224"/>
      <c r="G388" s="33" t="s">
        <v>181</v>
      </c>
      <c r="H388" s="78"/>
      <c r="I388" s="35"/>
      <c r="J388" s="6"/>
      <c r="K388" s="6"/>
      <c r="L388" s="9"/>
      <c r="M388" s="6"/>
      <c r="N388" s="6"/>
      <c r="O388" s="91"/>
      <c r="P388" s="217"/>
    </row>
    <row r="389" spans="1:17" customFormat="1" ht="15" customHeight="1">
      <c r="A389" s="279"/>
      <c r="B389" s="90"/>
      <c r="C389" s="69" t="s">
        <v>575</v>
      </c>
      <c r="D389" s="70"/>
      <c r="E389" s="224" t="str">
        <f>IF(OR($G$10="&lt;select&gt;",ISBLANK($G$10)),"in reporting currency","in "&amp;VLOOKUP($G$14,Parameters!$E$76:$F$79,2,FALSE)&amp;$G$10)</f>
        <v>in reporting currency</v>
      </c>
      <c r="F389" s="50" t="s">
        <v>200</v>
      </c>
      <c r="G389" s="33" t="s">
        <v>180</v>
      </c>
      <c r="H389" s="78"/>
      <c r="I389" s="35" t="str">
        <f>I$23</f>
        <v>Checks</v>
      </c>
      <c r="J389" s="6"/>
      <c r="K389" s="6"/>
      <c r="L389" s="224" t="s">
        <v>201</v>
      </c>
      <c r="M389" s="6"/>
      <c r="N389" s="35" t="str">
        <f>N$23</f>
        <v>Supervisor Comments</v>
      </c>
      <c r="O389" s="91"/>
      <c r="P389" s="217"/>
    </row>
    <row r="390" spans="1:17" customFormat="1" ht="15" customHeight="1">
      <c r="A390" s="279"/>
      <c r="B390" s="90"/>
      <c r="C390" s="54" t="s">
        <v>554</v>
      </c>
      <c r="D390" s="108"/>
      <c r="E390" s="218" t="str">
        <f>IF(AND(ISNUMBER(Data!G47),ISNUMBER(Data!$G$11),ISNUMBER(Data!$G$14)),Data!G47," ")</f>
        <v xml:space="preserve"> </v>
      </c>
      <c r="F390" s="45">
        <v>2001</v>
      </c>
      <c r="G390" s="68" t="str">
        <f>IF(ISNUMBER(E390),(E390*Data!$G$14*Data!$G$11/1000000),"")</f>
        <v/>
      </c>
      <c r="H390" s="257" t="s">
        <v>391</v>
      </c>
      <c r="I390" s="276" t="str">
        <f>IF(COUNTIF(I25:I27,"&lt;&gt; ")+COUNTIF(I29:I31,"&lt;&gt; ")+COUNTIF(I33:I38,"&lt;&gt; ")+COUNTIF(I42:I45,"&lt;&gt; ")=0," ","Errors detected: "&amp; COUNTIF(I25:I27,"&lt;&gt; ")+COUNTIF(I29:I31,"&lt;&gt; ")+ COUNTIF(I33:I38,"&lt;&gt; ")+COUNTIF(I42:I45,"&lt;&gt; "))</f>
        <v>Errors detected: 16</v>
      </c>
      <c r="J390" s="6"/>
      <c r="K390" s="6"/>
      <c r="L390" s="220"/>
      <c r="M390" s="6"/>
      <c r="N390" s="221"/>
      <c r="O390" s="91"/>
      <c r="P390" s="217"/>
    </row>
    <row r="391" spans="1:17" customFormat="1" ht="15" customHeight="1">
      <c r="A391" s="279"/>
      <c r="B391" s="90"/>
      <c r="C391" s="54" t="s">
        <v>555</v>
      </c>
      <c r="D391" s="108"/>
      <c r="E391" s="218" t="str">
        <f>IF(AND(ISNUMBER(Data!G67),ISNUMBER(Data!$G$11),ISNUMBER(Data!$G$14)),Data!G67," ")</f>
        <v xml:space="preserve"> </v>
      </c>
      <c r="F391" s="45">
        <v>2002</v>
      </c>
      <c r="G391" s="68" t="str">
        <f>IF(ISNUMBER(E391),(E391*Data!$G$14*Data!$G$11/1000000),"")</f>
        <v/>
      </c>
      <c r="H391" s="248" t="s">
        <v>392</v>
      </c>
      <c r="I391" s="276" t="str">
        <f>IF(COUNTIF(I52:I54,"&lt;&gt; ")+COUNTIF(I56:I62,"&lt;&gt; ")+COUNTIF(I64:I65,"&lt;&gt; ")=0," ","Errors detected: "&amp; COUNTIF(I52:I54,"&lt;&gt; ")+COUNTIF(I56:I62,"&lt;&gt; ")+ COUNTIF(I64:I65,"&lt;&gt; "))</f>
        <v>Errors detected: 12</v>
      </c>
      <c r="J391" s="6"/>
      <c r="K391" s="6"/>
      <c r="L391" s="220"/>
      <c r="M391" s="6"/>
      <c r="N391" s="221"/>
      <c r="O391" s="91"/>
      <c r="P391" s="217"/>
    </row>
    <row r="392" spans="1:17" customFormat="1" ht="15" customHeight="1">
      <c r="A392" s="279"/>
      <c r="B392" s="90"/>
      <c r="C392" s="54" t="s">
        <v>556</v>
      </c>
      <c r="D392" s="108"/>
      <c r="E392" s="218" t="str">
        <f>IF(AND(ISNUMBER(Data!G79),ISNUMBER(Data!$G$11),ISNUMBER(Data!$G$14)),Data!G79," ")</f>
        <v xml:space="preserve"> </v>
      </c>
      <c r="F392" s="45">
        <v>2003</v>
      </c>
      <c r="G392" s="68" t="str">
        <f>IF(ISNUMBER(E392),(E392*Data!$G$14*Data!$G$11/1000000),"")</f>
        <v/>
      </c>
      <c r="H392" s="248" t="s">
        <v>393</v>
      </c>
      <c r="I392" s="276" t="str">
        <f>IF(COUNTIF(I71:I75,"&lt;&gt; ")+COUNTIF(I77:I78,"&lt;&gt; ")=0," ","Errors detected: "&amp; COUNTIF(I71:I75,"&lt;&gt; ")+COUNTIF(I77:I78,"&lt;&gt; "))</f>
        <v>Errors detected: 7</v>
      </c>
      <c r="J392" s="6"/>
      <c r="K392" s="6"/>
      <c r="L392" s="220"/>
      <c r="M392" s="6"/>
      <c r="N392" s="221"/>
      <c r="O392" s="91"/>
      <c r="P392" s="217"/>
    </row>
    <row r="393" spans="1:17" customFormat="1" ht="15" customHeight="1">
      <c r="A393" s="279"/>
      <c r="B393" s="90"/>
      <c r="C393" s="54" t="s">
        <v>557</v>
      </c>
      <c r="D393" s="108"/>
      <c r="E393" s="218" t="str">
        <f>IF(AND(ISNUMBER(Data!G89),ISNUMBER(Data!$G$11),ISNUMBER(Data!$G$14)),Data!G89," ")</f>
        <v xml:space="preserve"> </v>
      </c>
      <c r="F393" s="45">
        <v>2004</v>
      </c>
      <c r="G393" s="68" t="str">
        <f>IF(ISNUMBER(E393),(E393*Data!$G$14*Data!$G$11/1000000),"")</f>
        <v/>
      </c>
      <c r="H393" s="248" t="s">
        <v>394</v>
      </c>
      <c r="I393" s="276" t="str">
        <f>IF(COUNTIF(I82:I88,"&lt;&gt; ")=0," ","Errors detected: "&amp;COUNTIF(I82:I88,"&lt;&gt; "))</f>
        <v>Errors detected: 7</v>
      </c>
      <c r="J393" s="6"/>
      <c r="K393" s="6"/>
      <c r="L393" s="220"/>
      <c r="M393" s="6"/>
      <c r="N393" s="221"/>
      <c r="O393" s="91"/>
      <c r="P393" s="217"/>
    </row>
    <row r="394" spans="1:17" customFormat="1" ht="15" customHeight="1">
      <c r="A394" s="279"/>
      <c r="B394" s="90"/>
      <c r="C394" s="54" t="s">
        <v>204</v>
      </c>
      <c r="D394" s="108"/>
      <c r="E394" s="218" t="str">
        <f>IF(AND(ISNUMBER(Data!G106),ISNUMBER(Data!$G$11),ISNUMBER(Data!$G$14)),Data!G106," ")</f>
        <v xml:space="preserve"> </v>
      </c>
      <c r="F394" s="45">
        <v>2005</v>
      </c>
      <c r="G394" s="68" t="str">
        <f>IF(ISNUMBER(E394),(E394*Data!$G$14*Data!$G$11/1000000),"")</f>
        <v/>
      </c>
      <c r="H394" s="248" t="s">
        <v>395</v>
      </c>
      <c r="I394" s="276" t="str">
        <f>IF(COUNTIF(I94:I105,"&lt;&gt; ")=0," ","Errors detected: "&amp;COUNTIF(I94:I105,"&lt;&gt; "))</f>
        <v>Errors detected: 12</v>
      </c>
      <c r="J394" s="6"/>
      <c r="K394" s="6"/>
      <c r="L394" s="220"/>
      <c r="M394" s="6"/>
      <c r="N394" s="221"/>
      <c r="O394" s="91"/>
      <c r="P394" s="217"/>
    </row>
    <row r="395" spans="1:17" customFormat="1" ht="15" customHeight="1">
      <c r="A395" s="279"/>
      <c r="B395" s="90"/>
      <c r="C395" s="54" t="s">
        <v>205</v>
      </c>
      <c r="D395" s="108"/>
      <c r="E395" s="218" t="str">
        <f>IF(AND(Data!I110=" ",ISNUMBER(Data!$G$11),ISNUMBER(Data!$G$14)),Data!G110," ")</f>
        <v xml:space="preserve"> </v>
      </c>
      <c r="F395" s="45">
        <v>2006</v>
      </c>
      <c r="G395" s="68" t="str">
        <f>IF(ISNUMBER(E395),(E395*Data!$G$14*Data!$G$11/1000000),"")</f>
        <v/>
      </c>
      <c r="H395" s="248" t="s">
        <v>396</v>
      </c>
      <c r="I395" s="276" t="str">
        <f>IF(COUNTIF(I110,"&lt;&gt; ")=0," ","Errors detected: "&amp;COUNTIF(I110,"&lt;&gt; "))</f>
        <v>Errors detected: 1</v>
      </c>
      <c r="J395" s="6"/>
      <c r="K395" s="6"/>
      <c r="L395" s="220"/>
      <c r="M395" s="6"/>
      <c r="N395" s="221"/>
      <c r="O395" s="91"/>
      <c r="P395" s="217"/>
    </row>
    <row r="396" spans="1:17" customFormat="1" ht="15" customHeight="1">
      <c r="A396" s="279"/>
      <c r="B396" s="90"/>
      <c r="C396" s="54" t="s">
        <v>206</v>
      </c>
      <c r="D396" s="108"/>
      <c r="E396" s="218" t="str">
        <f>IF(AND(ISNUMBER(Data!G115),ISNUMBER(Data!$G$11),ISNUMBER(Data!$G$14)),Data!G115," ")</f>
        <v xml:space="preserve"> </v>
      </c>
      <c r="F396" s="45">
        <v>2007</v>
      </c>
      <c r="G396" s="68" t="str">
        <f>IF(ISNUMBER(E396),(E396*Data!$G$14*Data!$G$11/1000000),"")</f>
        <v/>
      </c>
      <c r="H396" s="248" t="s">
        <v>397</v>
      </c>
      <c r="I396" s="276" t="str">
        <f>IF(COUNTIF(I113:I114,"&lt;&gt; ")=0," ","Errors detected: "&amp;COUNTIF(I113:I114,"&lt;&gt; "))</f>
        <v>Errors detected: 2</v>
      </c>
      <c r="J396" s="6"/>
      <c r="K396" s="6"/>
      <c r="L396" s="220"/>
      <c r="M396" s="6"/>
      <c r="N396" s="221"/>
      <c r="O396" s="91"/>
      <c r="P396" s="217"/>
    </row>
    <row r="397" spans="1:17" customFormat="1" ht="15" customHeight="1">
      <c r="A397" s="279"/>
      <c r="B397" s="90"/>
      <c r="C397" s="54" t="s">
        <v>589</v>
      </c>
      <c r="D397" s="108"/>
      <c r="E397" s="218" t="str">
        <f>IF(AND(ISNUMBER(Data!G120),ISNUMBER(Data!$G$11),ISNUMBER(Data!$G$14)),Data!G120," ")</f>
        <v xml:space="preserve"> </v>
      </c>
      <c r="F397" s="45">
        <v>2008</v>
      </c>
      <c r="G397" s="68" t="str">
        <f>IF(ISNUMBER(E397),(E397*Data!$G$14*Data!$G$11/1000000),"")</f>
        <v/>
      </c>
      <c r="H397" s="248" t="s">
        <v>398</v>
      </c>
      <c r="I397" s="276" t="str">
        <f>IF(COUNTIF(I118:I119,"&lt;&gt; ")=0," ","Errors detected: "&amp;COUNTIF(I118:I119,"&lt;&gt; "))</f>
        <v>Errors detected: 2</v>
      </c>
      <c r="J397" s="6"/>
      <c r="K397" s="6"/>
      <c r="L397" s="220"/>
      <c r="M397" s="6"/>
      <c r="N397" s="221"/>
      <c r="O397" s="91"/>
      <c r="P397" s="217"/>
    </row>
    <row r="398" spans="1:17" customFormat="1" ht="15" customHeight="1">
      <c r="A398" s="279"/>
      <c r="B398" s="90"/>
      <c r="C398" s="54" t="s">
        <v>590</v>
      </c>
      <c r="D398" s="108"/>
      <c r="E398" s="218" t="str">
        <f>IF(AND(ISNUMBER(Data!G123),ISNUMBER(Data!$G$11),ISNUMBER(Data!$G$14)),Data!G123," ")</f>
        <v xml:space="preserve"> </v>
      </c>
      <c r="F398" s="45">
        <v>2009</v>
      </c>
      <c r="G398" s="68" t="str">
        <f>IF(ISNUMBER(E398),(E398*Data!$G$14*Data!$G$11/1000000),"")</f>
        <v/>
      </c>
      <c r="H398" s="248" t="s">
        <v>399</v>
      </c>
      <c r="I398" s="276" t="str">
        <f>IF(COUNTIF(I121:I122,"&lt;&gt; ")=0," ","Errors detected: "&amp;COUNTIF(I121:I122,"&lt;&gt; "))</f>
        <v>Errors detected: 2</v>
      </c>
      <c r="J398" s="6"/>
      <c r="K398" s="6"/>
      <c r="L398" s="220"/>
      <c r="M398" s="6"/>
      <c r="N398" s="221"/>
      <c r="O398" s="91"/>
      <c r="P398" s="217"/>
    </row>
    <row r="399" spans="1:17" customFormat="1" ht="15" customHeight="1">
      <c r="A399" s="279"/>
      <c r="B399" s="90"/>
      <c r="C399" s="54" t="s">
        <v>591</v>
      </c>
      <c r="D399" s="108"/>
      <c r="E399" s="218" t="str">
        <f>IF(AND(ISNUMBER(Data!G131),ISNUMBER(Data!$G$11),ISNUMBER(Data!$G$14)),Data!G131," ")</f>
        <v xml:space="preserve"> </v>
      </c>
      <c r="F399" s="45">
        <v>2010</v>
      </c>
      <c r="G399" s="68" t="str">
        <f>IF(ISNUMBER(E399),(E399*Data!$G$14*Data!$G$11/1000000),"")</f>
        <v/>
      </c>
      <c r="H399" s="248" t="s">
        <v>400</v>
      </c>
      <c r="I399" s="276" t="str">
        <f>IF(COUNTIF(I128:I129,"&lt;&gt; ")=0," ","Errors detected: "&amp;COUNTIF(I128:I129,"&lt;&gt; "))</f>
        <v>Errors detected: 2</v>
      </c>
      <c r="J399" s="6"/>
      <c r="K399" s="6"/>
      <c r="L399" s="220"/>
      <c r="M399" s="6"/>
      <c r="N399" s="221"/>
      <c r="O399" s="91"/>
      <c r="P399" s="217"/>
    </row>
    <row r="400" spans="1:17" customFormat="1" ht="15" customHeight="1">
      <c r="A400" s="279"/>
      <c r="B400" s="90"/>
      <c r="C400" s="54" t="s">
        <v>523</v>
      </c>
      <c r="D400" s="108"/>
      <c r="E400" s="218" t="str">
        <f>IF(AND(ISNUMBER(Data!G138),ISNUMBER(Data!$G$11),ISNUMBER(Data!$G$14)),Data!G138," ")</f>
        <v xml:space="preserve"> </v>
      </c>
      <c r="F400" s="45">
        <v>2011</v>
      </c>
      <c r="G400" s="68" t="str">
        <f>IF(ISNUMBER(E400),(E400*Data!$G$14*Data!$G$11/1000000),"")</f>
        <v/>
      </c>
      <c r="H400" s="248" t="s">
        <v>401</v>
      </c>
      <c r="I400" s="276" t="str">
        <f>IF(COUNTIF(I134:I137,"&lt;&gt; ")=0," ","Errors detected: "&amp;COUNTIF(I134:I137,"&lt;&gt; "))</f>
        <v>Errors detected: 4</v>
      </c>
      <c r="J400" s="6"/>
      <c r="K400" s="6"/>
      <c r="L400" s="220"/>
      <c r="M400" s="6"/>
      <c r="N400" s="221"/>
      <c r="O400" s="91"/>
      <c r="P400" s="217"/>
    </row>
    <row r="401" spans="1:16" customFormat="1" ht="15" customHeight="1">
      <c r="A401" s="279"/>
      <c r="B401" s="90"/>
      <c r="C401" s="54" t="s">
        <v>558</v>
      </c>
      <c r="D401" s="108"/>
      <c r="E401" s="218" t="str">
        <f>IF(AND(Data!I141=" ",ISNUMBER(Data!$G$11),ISNUMBER(Data!$G$14)),Data!G141," ")</f>
        <v xml:space="preserve"> </v>
      </c>
      <c r="F401" s="45">
        <v>2012</v>
      </c>
      <c r="G401" s="68" t="str">
        <f>IF(ISNUMBER(E401),(E401*Data!$G$14*Data!$G$11/1000000),"")</f>
        <v/>
      </c>
      <c r="H401" s="248" t="s">
        <v>402</v>
      </c>
      <c r="I401" s="276" t="str">
        <f>IF(COUNTIF(I141,"&lt;&gt; ")=0," ","Errors detected: "&amp;COUNTIF(I141,"&lt;&gt; "))</f>
        <v>Errors detected: 1</v>
      </c>
      <c r="J401" s="6"/>
      <c r="K401" s="6"/>
      <c r="L401" s="220"/>
      <c r="M401" s="6"/>
      <c r="N401" s="221"/>
      <c r="O401" s="91"/>
      <c r="P401" s="217"/>
    </row>
    <row r="402" spans="1:16" customFormat="1" ht="15" customHeight="1">
      <c r="A402" s="279"/>
      <c r="B402" s="90"/>
      <c r="C402" s="54" t="s">
        <v>524</v>
      </c>
      <c r="D402" s="108"/>
      <c r="E402" s="218" t="str">
        <f>IF(AND(ISNUMBER(Data!G148),ISNUMBER(Data!$G$11),ISNUMBER(Data!$G$14)),Data!G148," ")</f>
        <v xml:space="preserve"> </v>
      </c>
      <c r="F402" s="45">
        <v>2013</v>
      </c>
      <c r="G402" s="68" t="str">
        <f>IF(ISNUMBER(E402),(E402*Data!$G$14*Data!$G$11/1000000),"")</f>
        <v/>
      </c>
      <c r="H402" s="256" t="s">
        <v>444</v>
      </c>
      <c r="I402" s="276" t="str">
        <f>IF(COUNTIF(I146:I147,"&lt;&gt; ")=0," ","Errors detected: "&amp;COUNTIF(I146:I147,"&lt;&gt; "))</f>
        <v>Errors detected: 2</v>
      </c>
      <c r="J402" s="6"/>
      <c r="K402" s="6"/>
      <c r="L402" s="220"/>
      <c r="M402" s="6"/>
      <c r="N402" s="221"/>
      <c r="O402" s="91"/>
      <c r="P402" s="217"/>
    </row>
    <row r="403" spans="1:16" customFormat="1" ht="15" customHeight="1">
      <c r="A403" s="279"/>
      <c r="B403" s="90"/>
      <c r="C403" s="54" t="s">
        <v>525</v>
      </c>
      <c r="D403" s="108"/>
      <c r="E403" s="218" t="str">
        <f>IF(AND(ISNUMBER(Data!G153),ISNUMBER(Data!$G$11),ISNUMBER(Data!$G$14)),Data!G153," ")</f>
        <v xml:space="preserve"> </v>
      </c>
      <c r="F403" s="45">
        <v>2014</v>
      </c>
      <c r="G403" s="68" t="str">
        <f>IF(ISNUMBER(E403),(E403*Data!$G$14*Data!$G$11/1000000),"")</f>
        <v/>
      </c>
      <c r="H403" s="256" t="s">
        <v>447</v>
      </c>
      <c r="I403" s="276" t="str">
        <f>IF(COUNTIF(I151:I152,"&lt;&gt; ")=0," ","Errors detected: "&amp;COUNTIF(I151:I152,"&lt;&gt; "))</f>
        <v>Errors detected: 2</v>
      </c>
      <c r="J403" s="6"/>
      <c r="K403" s="6"/>
      <c r="L403" s="220"/>
      <c r="M403" s="6"/>
      <c r="N403" s="221"/>
      <c r="O403" s="91"/>
      <c r="P403" s="217"/>
    </row>
    <row r="404" spans="1:16" customFormat="1" ht="15" customHeight="1">
      <c r="A404" s="279"/>
      <c r="B404" s="90"/>
      <c r="C404" s="244" t="s">
        <v>576</v>
      </c>
      <c r="D404" s="108"/>
      <c r="E404" s="39"/>
      <c r="F404" s="39"/>
      <c r="G404" s="39"/>
      <c r="H404" s="248"/>
      <c r="I404" s="39"/>
      <c r="J404" s="6"/>
      <c r="K404" s="6"/>
      <c r="L404" s="6"/>
      <c r="M404" s="6"/>
      <c r="N404" s="6"/>
      <c r="O404" s="91"/>
      <c r="P404" s="217"/>
    </row>
    <row r="405" spans="1:16" customFormat="1" ht="15" customHeight="1">
      <c r="A405" s="279"/>
      <c r="B405" s="90"/>
      <c r="C405" s="213" t="s">
        <v>380</v>
      </c>
      <c r="D405" s="108"/>
      <c r="E405" s="39"/>
      <c r="F405" s="39"/>
      <c r="G405" s="39"/>
      <c r="H405" s="248" t="s">
        <v>577</v>
      </c>
      <c r="I405" s="276" t="str">
        <f>IF(COUNTIF(I7:I10,"&lt;&gt; ")+COUNTIF(I12,"&lt;&gt; ")=0," ","Errors detected: "&amp;COUNTIF(I7:I10,"&lt;&gt; ")+COUNTIF(I12,"&lt;&gt; "))</f>
        <v>Errors detected: 5</v>
      </c>
      <c r="J405" s="6"/>
      <c r="K405" s="6"/>
      <c r="L405" s="6"/>
      <c r="M405" s="6"/>
      <c r="N405" s="6"/>
      <c r="O405" s="91"/>
      <c r="P405" s="217"/>
    </row>
    <row r="406" spans="1:16" customFormat="1" ht="15" customHeight="1">
      <c r="A406" s="279"/>
      <c r="B406" s="90"/>
      <c r="C406" s="213" t="s">
        <v>207</v>
      </c>
      <c r="D406" s="108"/>
      <c r="E406" s="39"/>
      <c r="F406" s="39"/>
      <c r="G406" s="39"/>
      <c r="H406" s="248" t="s">
        <v>578</v>
      </c>
      <c r="I406" s="276" t="str">
        <f>IF(COUNTIF(I14:I19,"&lt;&gt; ")=0," ","Errors detected: "&amp;COUNTIF(I14:I19,"&lt;&gt; "))</f>
        <v>Errors detected: 6</v>
      </c>
      <c r="J406" s="6"/>
      <c r="K406" s="6"/>
      <c r="L406" s="6"/>
      <c r="M406" s="6"/>
      <c r="N406" s="6"/>
      <c r="O406" s="91"/>
      <c r="P406" s="217"/>
    </row>
    <row r="407" spans="1:16" customFormat="1" ht="15" customHeight="1">
      <c r="A407" s="279"/>
      <c r="B407" s="90"/>
      <c r="C407" s="213" t="s">
        <v>526</v>
      </c>
      <c r="D407" s="108"/>
      <c r="E407" s="39"/>
      <c r="F407" s="39"/>
      <c r="G407" s="39"/>
      <c r="H407" s="248" t="s">
        <v>579</v>
      </c>
      <c r="I407" s="276" t="str">
        <f>IF(COUNTIF(I158:I159,"&lt;&gt; ")+COUNTIF(I161:I167,"&lt;&gt; ")+COUNTIF(I170,"&lt;&gt; ")=0," ","Errors detected: "&amp;COUNTIF(I158:I159,"&lt;&gt; ")+COUNTIF(I161:I167,"&lt;&gt; ")+COUNTIF(I170,"&lt;&gt; "))</f>
        <v>Errors detected: 10</v>
      </c>
      <c r="J407" s="6"/>
      <c r="K407" s="6"/>
      <c r="L407" s="6"/>
      <c r="M407" s="6"/>
      <c r="N407" s="6"/>
      <c r="O407" s="91"/>
      <c r="P407" s="217"/>
    </row>
    <row r="408" spans="1:16" customFormat="1" ht="15" customHeight="1">
      <c r="A408" s="279"/>
      <c r="B408" s="90"/>
      <c r="C408" s="213" t="s">
        <v>527</v>
      </c>
      <c r="D408" s="108"/>
      <c r="E408" s="39"/>
      <c r="F408" s="39"/>
      <c r="G408" s="39"/>
      <c r="H408" s="248" t="s">
        <v>580</v>
      </c>
      <c r="I408" s="276" t="str">
        <f>IF(COUNTIF(I173,"&lt;&gt; ")+COUNTIF(I175:I180,"&lt;&gt; ")=0," ","Errors detected: "&amp;COUNTIF(I173,"&lt;&gt; ")+COUNTIF(I175:I180,"&lt;&gt; "))</f>
        <v>Errors detected: 7</v>
      </c>
      <c r="J408" s="6"/>
      <c r="K408" s="6"/>
      <c r="L408" s="6"/>
      <c r="M408" s="6"/>
      <c r="N408" s="6"/>
      <c r="O408" s="91"/>
      <c r="P408" s="217"/>
    </row>
    <row r="409" spans="1:16" customFormat="1" ht="15" customHeight="1">
      <c r="A409" s="279"/>
      <c r="B409" s="90"/>
      <c r="C409" s="213" t="s">
        <v>528</v>
      </c>
      <c r="D409" s="108"/>
      <c r="E409" s="39"/>
      <c r="F409" s="39"/>
      <c r="G409" s="39"/>
      <c r="H409" s="248" t="s">
        <v>581</v>
      </c>
      <c r="I409" s="276" t="str">
        <f>IF(COUNTIF(I185:I200,"&lt;&gt; ")=0," ","Errors detected: "&amp;COUNTIF(I185:I200,"&lt;&gt; "))</f>
        <v>Errors detected: 16</v>
      </c>
      <c r="J409" s="6"/>
      <c r="K409" s="6"/>
      <c r="L409" s="6"/>
      <c r="M409" s="6"/>
      <c r="N409" s="6"/>
      <c r="O409" s="91"/>
      <c r="P409" s="217"/>
    </row>
    <row r="410" spans="1:16" customFormat="1" ht="15" customHeight="1">
      <c r="A410" s="279"/>
      <c r="B410" s="90"/>
      <c r="C410" s="213" t="s">
        <v>529</v>
      </c>
      <c r="D410" s="108"/>
      <c r="E410" s="39"/>
      <c r="F410" s="39"/>
      <c r="G410" s="39"/>
      <c r="H410" s="248" t="s">
        <v>582</v>
      </c>
      <c r="I410" s="276" t="str">
        <f>IF(COUNTIF(I203:I247,"&lt;&gt; ")=0," ","Errors detected: "&amp;COUNTIF(I203:I247,"&lt;&gt; "))</f>
        <v>Errors detected: 45</v>
      </c>
      <c r="J410" s="6"/>
      <c r="K410" s="6"/>
      <c r="L410" s="6"/>
      <c r="M410" s="6"/>
      <c r="N410" s="6"/>
      <c r="O410" s="91"/>
      <c r="P410" s="217"/>
    </row>
    <row r="411" spans="1:16" customFormat="1" ht="15" customHeight="1">
      <c r="A411" s="279"/>
      <c r="B411" s="90"/>
      <c r="C411" s="213" t="s">
        <v>530</v>
      </c>
      <c r="D411" s="108"/>
      <c r="E411" s="39"/>
      <c r="F411" s="39"/>
      <c r="G411" s="39"/>
      <c r="H411" s="248" t="s">
        <v>583</v>
      </c>
      <c r="I411" s="276" t="str">
        <f>IF(COUNTIF(I250:I270,"&lt;&gt; ")=0," ","Errors detected: "&amp;COUNTIF(I250:I270,"&lt;&gt; "))</f>
        <v>Errors detected: 21</v>
      </c>
      <c r="J411" s="6"/>
      <c r="K411" s="6"/>
      <c r="L411" s="6"/>
      <c r="M411" s="6"/>
      <c r="N411" s="6"/>
      <c r="O411" s="91"/>
      <c r="P411" s="217"/>
    </row>
    <row r="412" spans="1:16" customFormat="1" ht="15" customHeight="1">
      <c r="A412" s="279"/>
      <c r="B412" s="90"/>
      <c r="C412" s="213" t="s">
        <v>531</v>
      </c>
      <c r="D412" s="108"/>
      <c r="E412" s="39"/>
      <c r="F412" s="39"/>
      <c r="G412" s="39"/>
      <c r="H412" s="248" t="s">
        <v>584</v>
      </c>
      <c r="I412" s="276" t="str">
        <f>IF(COUNTIF(I274:I329,"&lt;&gt; ")=0," ","Errors detected: "&amp;COUNTIF(I274:I329,"&lt;&gt; "))</f>
        <v>Errors detected: 56</v>
      </c>
      <c r="J412" s="6"/>
      <c r="K412" s="6"/>
      <c r="L412" s="6"/>
      <c r="M412" s="6"/>
      <c r="N412" s="6"/>
      <c r="O412" s="91"/>
      <c r="P412" s="217"/>
    </row>
    <row r="413" spans="1:16" customFormat="1" ht="15" customHeight="1">
      <c r="A413" s="279"/>
      <c r="B413" s="90"/>
      <c r="C413" s="213" t="s">
        <v>532</v>
      </c>
      <c r="D413" s="108"/>
      <c r="E413" s="39"/>
      <c r="F413" s="39"/>
      <c r="G413" s="39"/>
      <c r="H413" s="248" t="s">
        <v>585</v>
      </c>
      <c r="I413" s="276" t="str">
        <f>IF(COUNTIF(I332:I380,"&lt;&gt; ")=0," ","Errors detected: "&amp;COUNTIF(I332:I380,"&lt;&gt; "))</f>
        <v>Errors detected: 49</v>
      </c>
      <c r="J413" s="6"/>
      <c r="K413" s="6"/>
      <c r="L413" s="6"/>
      <c r="M413" s="6"/>
      <c r="N413" s="6"/>
      <c r="O413" s="91"/>
      <c r="P413" s="217"/>
    </row>
    <row r="414" spans="1:16" customFormat="1" ht="15" customHeight="1">
      <c r="A414" s="279"/>
      <c r="B414" s="90"/>
      <c r="C414" s="245" t="s">
        <v>533</v>
      </c>
      <c r="D414" s="108"/>
      <c r="E414" s="247"/>
      <c r="F414" s="247"/>
      <c r="G414" s="247"/>
      <c r="H414" s="256" t="s">
        <v>586</v>
      </c>
      <c r="I414" s="276" t="str">
        <f>IF(COUNTIF(I383:I384,"&lt;&gt; ")=0," ","Errors detected: "&amp;COUNTIF(I383:I384,"&lt;&gt; "))</f>
        <v>Errors detected: 2</v>
      </c>
      <c r="J414" s="6"/>
      <c r="K414" s="6"/>
      <c r="L414" s="6"/>
      <c r="M414" s="6"/>
      <c r="N414" s="6"/>
      <c r="O414" s="91"/>
      <c r="P414" s="217"/>
    </row>
    <row r="415" spans="1:16" customFormat="1" ht="20.100000000000001" customHeight="1">
      <c r="A415" s="279"/>
      <c r="B415" s="90"/>
      <c r="C415" s="6"/>
      <c r="D415" s="6"/>
      <c r="E415" s="6"/>
      <c r="F415" s="6"/>
      <c r="G415" s="6"/>
      <c r="H415" s="78"/>
      <c r="I415" s="6"/>
      <c r="J415" s="6"/>
      <c r="K415" s="6"/>
      <c r="L415" s="6"/>
      <c r="M415" s="6"/>
      <c r="N415" s="6"/>
      <c r="O415" s="91"/>
      <c r="P415" s="217"/>
    </row>
    <row r="416" spans="1:16" customFormat="1" ht="20.100000000000001" customHeight="1">
      <c r="A416" s="279"/>
      <c r="B416" s="92"/>
      <c r="C416" s="93"/>
      <c r="D416" s="93"/>
      <c r="E416" s="93"/>
      <c r="F416" s="93"/>
      <c r="G416" s="93"/>
      <c r="H416" s="94"/>
      <c r="I416" s="93"/>
      <c r="J416" s="93"/>
      <c r="K416" s="93"/>
      <c r="L416" s="93"/>
      <c r="M416" s="93"/>
      <c r="N416" s="93"/>
      <c r="O416" s="95"/>
      <c r="P416" s="217"/>
    </row>
    <row r="417" spans="1:16" ht="15" customHeight="1">
      <c r="A417" s="258"/>
      <c r="B417" s="215"/>
      <c r="C417" s="9"/>
      <c r="D417" s="9"/>
      <c r="E417" s="217"/>
      <c r="F417" s="217"/>
      <c r="G417" s="9"/>
      <c r="H417" s="151"/>
      <c r="I417" s="9"/>
      <c r="J417" s="20"/>
      <c r="K417" s="8"/>
      <c r="L417" s="9"/>
      <c r="M417" s="20"/>
      <c r="N417" s="9"/>
      <c r="O417" s="8"/>
      <c r="P417" s="20"/>
    </row>
  </sheetData>
  <sheetProtection algorithmName="SHA-512" hashValue="V4Rn9dmVnSC+v8yx4Zl9fd1sBdMoG7HWtJUk5dAG+x23Cd6c+KuVYsapxNYteqHiT1oOjPS4gGiw2tevxcmOnw==" saltValue="8eOS0/gUgvL+tFM6VLQ33g==" spinCount="100000" sheet="1" objects="1" scenarios="1"/>
  <mergeCells count="7">
    <mergeCell ref="C148:E148"/>
    <mergeCell ref="C153:E153"/>
    <mergeCell ref="C2:E2"/>
    <mergeCell ref="C39:E40"/>
    <mergeCell ref="C66:E67"/>
    <mergeCell ref="C46:E47"/>
    <mergeCell ref="C130:E131"/>
  </mergeCells>
  <conditionalFormatting sqref="G7:G8 G12">
    <cfRule type="containsText" priority="431" stopIfTrue="1" operator="containsText" text="&lt;select&gt;">
      <formula>NOT(ISERROR(SEARCH("&lt;select&gt;",G7)))</formula>
    </cfRule>
  </conditionalFormatting>
  <conditionalFormatting sqref="G7:G8 G12">
    <cfRule type="containsBlanks" priority="432" stopIfTrue="1">
      <formula>LEN(TRIM(G7))=0</formula>
    </cfRule>
  </conditionalFormatting>
  <conditionalFormatting sqref="I7:I10 I12 I173 I25 I29:I31 I335 I42:I43 I62 I129 I74:I75 I94:I102 I250:I255 I274:I277 I203:I204 I329 I33:I38">
    <cfRule type="cellIs" dxfId="198" priority="416" stopIfTrue="1" operator="notEqual">
      <formula>" "</formula>
    </cfRule>
  </conditionalFormatting>
  <conditionalFormatting sqref="I113:I114">
    <cfRule type="cellIs" dxfId="197" priority="422" stopIfTrue="1" operator="notEqual">
      <formula>" "</formula>
    </cfRule>
  </conditionalFormatting>
  <conditionalFormatting sqref="I134:I137">
    <cfRule type="cellIs" dxfId="196" priority="424" stopIfTrue="1" operator="notEqual">
      <formula>" "</formula>
    </cfRule>
  </conditionalFormatting>
  <conditionalFormatting sqref="I158:I159 I161:I166">
    <cfRule type="cellIs" dxfId="195" priority="428" stopIfTrue="1" operator="notEqual">
      <formula>" "</formula>
    </cfRule>
  </conditionalFormatting>
  <conditionalFormatting sqref="I170">
    <cfRule type="cellIs" dxfId="194" priority="429" stopIfTrue="1" operator="notEqual">
      <formula>" "</formula>
    </cfRule>
  </conditionalFormatting>
  <conditionalFormatting sqref="G16">
    <cfRule type="containsText" priority="433" stopIfTrue="1" operator="containsText" text="&lt;select&gt;">
      <formula>NOT(ISERROR(SEARCH("&lt;select&gt;",G16)))</formula>
    </cfRule>
  </conditionalFormatting>
  <conditionalFormatting sqref="G16">
    <cfRule type="containsBlanks" priority="434" stopIfTrue="1">
      <formula>LEN(TRIM(G16))=0</formula>
    </cfRule>
  </conditionalFormatting>
  <conditionalFormatting sqref="I14:I18">
    <cfRule type="cellIs" dxfId="193" priority="415" stopIfTrue="1" operator="notEqual">
      <formula>" "</formula>
    </cfRule>
  </conditionalFormatting>
  <conditionalFormatting sqref="I146:I147">
    <cfRule type="cellIs" dxfId="192" priority="426" stopIfTrue="1" operator="notEqual">
      <formula>" "</formula>
    </cfRule>
  </conditionalFormatting>
  <conditionalFormatting sqref="I110">
    <cfRule type="cellIs" dxfId="191" priority="421" stopIfTrue="1" operator="notEqual">
      <formula>" "</formula>
    </cfRule>
  </conditionalFormatting>
  <conditionalFormatting sqref="I405:I413">
    <cfRule type="cellIs" dxfId="190" priority="430" stopIfTrue="1" operator="notEqual">
      <formula>" "</formula>
    </cfRule>
  </conditionalFormatting>
  <conditionalFormatting sqref="I408:I413">
    <cfRule type="containsText" dxfId="189" priority="414" stopIfTrue="1" operator="containsText" text="Warnings detected">
      <formula>NOT(ISERROR(SEARCH("Warnings detected",I408)))</formula>
    </cfRule>
  </conditionalFormatting>
  <conditionalFormatting sqref="N113:N114 N110 N16:N18 N173 N25 N27 N29:N31 N42 N44 N52 N274:N277 N129 N141 N147 N250 N54 N62 N74:N75 N180 N120 N123 N204 N325:N329 N33:N38 N94:N105 N332:N341">
    <cfRule type="expression" dxfId="188" priority="413" stopIfTrue="1">
      <formula>LEN(N16)&gt;30</formula>
    </cfRule>
  </conditionalFormatting>
  <conditionalFormatting sqref="N170 N161:N166 N158:N159 N146:N147 N134:N137">
    <cfRule type="expression" dxfId="187" priority="412" stopIfTrue="1">
      <formula>LEN(N134)&gt;30</formula>
    </cfRule>
  </conditionalFormatting>
  <conditionalFormatting sqref="N9:N10">
    <cfRule type="expression" dxfId="186" priority="411" stopIfTrue="1">
      <formula>LEN(N9)&gt;30</formula>
    </cfRule>
  </conditionalFormatting>
  <conditionalFormatting sqref="I180">
    <cfRule type="cellIs" dxfId="185" priority="408" stopIfTrue="1" operator="notEqual">
      <formula>" "</formula>
    </cfRule>
  </conditionalFormatting>
  <conditionalFormatting sqref="N26">
    <cfRule type="expression" dxfId="184" priority="407" stopIfTrue="1">
      <formula>LEN(N26)&gt;30</formula>
    </cfRule>
  </conditionalFormatting>
  <conditionalFormatting sqref="I44:I45">
    <cfRule type="cellIs" dxfId="183" priority="385" stopIfTrue="1" operator="notEqual">
      <formula>" "</formula>
    </cfRule>
  </conditionalFormatting>
  <conditionalFormatting sqref="I147">
    <cfRule type="cellIs" dxfId="182" priority="384" stopIfTrue="1" operator="notEqual">
      <formula>" "</formula>
    </cfRule>
  </conditionalFormatting>
  <conditionalFormatting sqref="I414">
    <cfRule type="cellIs" dxfId="181" priority="375" stopIfTrue="1" operator="notEqual">
      <formula>" "</formula>
    </cfRule>
  </conditionalFormatting>
  <conditionalFormatting sqref="I414">
    <cfRule type="containsText" dxfId="180" priority="374" stopIfTrue="1" operator="containsText" text="Warnings detected">
      <formula>NOT(ISERROR(SEARCH("Warnings detected",I414)))</formula>
    </cfRule>
  </conditionalFormatting>
  <conditionalFormatting sqref="N43">
    <cfRule type="expression" dxfId="179" priority="373" stopIfTrue="1">
      <formula>LEN(N43)&gt;30</formula>
    </cfRule>
  </conditionalFormatting>
  <conditionalFormatting sqref="I52 I54">
    <cfRule type="cellIs" dxfId="178" priority="371" stopIfTrue="1" operator="notEqual">
      <formula>" "</formula>
    </cfRule>
  </conditionalFormatting>
  <conditionalFormatting sqref="L113:L114 L110 L16:L18 L173 L25 L27 L29:L31 L147 L180 L250:L255 L325:L329 L33:L38 L94:L105 L203:L204 L332:L341 L274:L279">
    <cfRule type="expression" dxfId="177" priority="369" stopIfTrue="1">
      <formula>LEN(L16)&gt;56</formula>
    </cfRule>
  </conditionalFormatting>
  <conditionalFormatting sqref="L170 L161:L166 L158:L159 L134:L137 L146:L147">
    <cfRule type="expression" dxfId="176" priority="368" stopIfTrue="1">
      <formula>LEN(L134)&gt;56</formula>
    </cfRule>
  </conditionalFormatting>
  <conditionalFormatting sqref="L26">
    <cfRule type="expression" dxfId="175" priority="367" stopIfTrue="1">
      <formula>LEN(L26)&gt;56</formula>
    </cfRule>
  </conditionalFormatting>
  <conditionalFormatting sqref="L167">
    <cfRule type="expression" dxfId="174" priority="364" stopIfTrue="1">
      <formula>LEN(L167)&gt;56</formula>
    </cfRule>
  </conditionalFormatting>
  <conditionalFormatting sqref="I167">
    <cfRule type="cellIs" dxfId="173" priority="366" stopIfTrue="1" operator="notEqual">
      <formula>" "</formula>
    </cfRule>
  </conditionalFormatting>
  <conditionalFormatting sqref="N167">
    <cfRule type="expression" dxfId="172" priority="365" stopIfTrue="1">
      <formula>LEN(N167)&gt;30</formula>
    </cfRule>
  </conditionalFormatting>
  <conditionalFormatting sqref="N335:N338">
    <cfRule type="expression" dxfId="171" priority="363" stopIfTrue="1">
      <formula>LEN(N335)&gt;30</formula>
    </cfRule>
  </conditionalFormatting>
  <conditionalFormatting sqref="N339:N340">
    <cfRule type="expression" dxfId="170" priority="361" stopIfTrue="1">
      <formula>LEN(N339)&gt;30</formula>
    </cfRule>
  </conditionalFormatting>
  <conditionalFormatting sqref="I336:I338">
    <cfRule type="cellIs" dxfId="169" priority="360" stopIfTrue="1" operator="notEqual">
      <formula>" "</formula>
    </cfRule>
  </conditionalFormatting>
  <conditionalFormatting sqref="N383">
    <cfRule type="expression" dxfId="168" priority="358" stopIfTrue="1">
      <formula>LEN(N383)&gt;30</formula>
    </cfRule>
  </conditionalFormatting>
  <conditionalFormatting sqref="N384">
    <cfRule type="expression" dxfId="167" priority="359" stopIfTrue="1">
      <formula>LEN(N384)&gt;30</formula>
    </cfRule>
  </conditionalFormatting>
  <conditionalFormatting sqref="I383">
    <cfRule type="cellIs" dxfId="166" priority="357" stopIfTrue="1" operator="notEqual">
      <formula>" "</formula>
    </cfRule>
  </conditionalFormatting>
  <conditionalFormatting sqref="I333">
    <cfRule type="cellIs" dxfId="165" priority="354" stopIfTrue="1" operator="notEqual">
      <formula>" "</formula>
    </cfRule>
  </conditionalFormatting>
  <conditionalFormatting sqref="I384">
    <cfRule type="cellIs" dxfId="164" priority="349" stopIfTrue="1" operator="notEqual">
      <formula>" "</formula>
    </cfRule>
  </conditionalFormatting>
  <conditionalFormatting sqref="I103:I104">
    <cfRule type="cellIs" dxfId="163" priority="340" stopIfTrue="1" operator="notEqual">
      <formula>" "</formula>
    </cfRule>
  </conditionalFormatting>
  <conditionalFormatting sqref="I105">
    <cfRule type="cellIs" dxfId="162" priority="339" stopIfTrue="1" operator="notEqual">
      <formula>" "</formula>
    </cfRule>
  </conditionalFormatting>
  <conditionalFormatting sqref="N251:N255">
    <cfRule type="expression" dxfId="161" priority="352" stopIfTrue="1">
      <formula>LEN(#REF!)&gt;30</formula>
    </cfRule>
  </conditionalFormatting>
  <conditionalFormatting sqref="I332">
    <cfRule type="cellIs" dxfId="160" priority="318" stopIfTrue="1" operator="notEqual">
      <formula>" "</formula>
    </cfRule>
  </conditionalFormatting>
  <conditionalFormatting sqref="I334">
    <cfRule type="cellIs" dxfId="159" priority="317" stopIfTrue="1" operator="notEqual">
      <formula>" "</formula>
    </cfRule>
  </conditionalFormatting>
  <conditionalFormatting sqref="I341:I346">
    <cfRule type="cellIs" dxfId="158" priority="315" stopIfTrue="1" operator="notEqual">
      <formula>" "</formula>
    </cfRule>
  </conditionalFormatting>
  <conditionalFormatting sqref="N45">
    <cfRule type="expression" dxfId="157" priority="314" stopIfTrue="1">
      <formula>LEN(N45)&gt;30</formula>
    </cfRule>
  </conditionalFormatting>
  <conditionalFormatting sqref="N342:N346">
    <cfRule type="expression" dxfId="156" priority="308" stopIfTrue="1">
      <formula>LEN(N342)&gt;30</formula>
    </cfRule>
  </conditionalFormatting>
  <conditionalFormatting sqref="L342:L346">
    <cfRule type="expression" dxfId="155" priority="307" stopIfTrue="1">
      <formula>LEN(L342)&gt;56</formula>
    </cfRule>
  </conditionalFormatting>
  <conditionalFormatting sqref="I26:I27">
    <cfRule type="cellIs" dxfId="154" priority="303" stopIfTrue="1" operator="notEqual">
      <formula>" "</formula>
    </cfRule>
  </conditionalFormatting>
  <conditionalFormatting sqref="I339">
    <cfRule type="cellIs" dxfId="153" priority="300" stopIfTrue="1" operator="notEqual">
      <formula>" "</formula>
    </cfRule>
  </conditionalFormatting>
  <conditionalFormatting sqref="I340">
    <cfRule type="cellIs" dxfId="152" priority="298" stopIfTrue="1" operator="notEqual">
      <formula>" "</formula>
    </cfRule>
  </conditionalFormatting>
  <conditionalFormatting sqref="L383">
    <cfRule type="expression" dxfId="151" priority="288" stopIfTrue="1">
      <formula>LEN(L383)&gt;56</formula>
    </cfRule>
  </conditionalFormatting>
  <conditionalFormatting sqref="L384">
    <cfRule type="expression" dxfId="150" priority="287" stopIfTrue="1">
      <formula>LEN(L384)&gt;56</formula>
    </cfRule>
  </conditionalFormatting>
  <conditionalFormatting sqref="N347:N350">
    <cfRule type="expression" dxfId="149" priority="256" stopIfTrue="1">
      <formula>LEN(N347)&gt;30</formula>
    </cfRule>
  </conditionalFormatting>
  <conditionalFormatting sqref="L347:L350">
    <cfRule type="expression" dxfId="148" priority="255" stopIfTrue="1">
      <formula>LEN(L347)&gt;56</formula>
    </cfRule>
  </conditionalFormatting>
  <conditionalFormatting sqref="I326:I328">
    <cfRule type="cellIs" dxfId="147" priority="253" stopIfTrue="1" operator="notEqual">
      <formula>" "</formula>
    </cfRule>
  </conditionalFormatting>
  <conditionalFormatting sqref="I347:I350">
    <cfRule type="cellIs" dxfId="146" priority="250" stopIfTrue="1" operator="notEqual">
      <formula>" "</formula>
    </cfRule>
  </conditionalFormatting>
  <conditionalFormatting sqref="I19">
    <cfRule type="cellIs" dxfId="145" priority="221" stopIfTrue="1" operator="notEqual">
      <formula>" "</formula>
    </cfRule>
  </conditionalFormatting>
  <conditionalFormatting sqref="N19">
    <cfRule type="expression" dxfId="144" priority="220" stopIfTrue="1">
      <formula>LEN(N19)&gt;30</formula>
    </cfRule>
  </conditionalFormatting>
  <conditionalFormatting sqref="L19">
    <cfRule type="expression" dxfId="143" priority="219" stopIfTrue="1">
      <formula>LEN(L19)&gt;56</formula>
    </cfRule>
  </conditionalFormatting>
  <conditionalFormatting sqref="I53">
    <cfRule type="cellIs" dxfId="142" priority="214" stopIfTrue="1" operator="notEqual">
      <formula>" "</formula>
    </cfRule>
  </conditionalFormatting>
  <conditionalFormatting sqref="N53">
    <cfRule type="expression" dxfId="141" priority="213" stopIfTrue="1">
      <formula>LEN(N53)&gt;30</formula>
    </cfRule>
  </conditionalFormatting>
  <conditionalFormatting sqref="L52:L54">
    <cfRule type="expression" dxfId="140" priority="212" stopIfTrue="1">
      <formula>LEN(L52)&gt;56</formula>
    </cfRule>
  </conditionalFormatting>
  <conditionalFormatting sqref="I56:I61">
    <cfRule type="cellIs" dxfId="139" priority="211" stopIfTrue="1" operator="notEqual">
      <formula>" "</formula>
    </cfRule>
  </conditionalFormatting>
  <conditionalFormatting sqref="N56:N61">
    <cfRule type="expression" dxfId="138" priority="210" stopIfTrue="1">
      <formula>LEN(N56)&gt;30</formula>
    </cfRule>
  </conditionalFormatting>
  <conditionalFormatting sqref="L56:L62">
    <cfRule type="expression" dxfId="137" priority="209" stopIfTrue="1">
      <formula>LEN(L56)&gt;56</formula>
    </cfRule>
  </conditionalFormatting>
  <conditionalFormatting sqref="I64:I65">
    <cfRule type="cellIs" dxfId="136" priority="208" stopIfTrue="1" operator="notEqual">
      <formula>" "</formula>
    </cfRule>
  </conditionalFormatting>
  <conditionalFormatting sqref="N64:N65">
    <cfRule type="expression" dxfId="135" priority="207" stopIfTrue="1">
      <formula>LEN(N64)&gt;30</formula>
    </cfRule>
  </conditionalFormatting>
  <conditionalFormatting sqref="L64:L65">
    <cfRule type="expression" dxfId="134" priority="206" stopIfTrue="1">
      <formula>LEN(L64)&gt;56</formula>
    </cfRule>
  </conditionalFormatting>
  <conditionalFormatting sqref="I73">
    <cfRule type="cellIs" dxfId="133" priority="204" stopIfTrue="1" operator="notEqual">
      <formula>" "</formula>
    </cfRule>
  </conditionalFormatting>
  <conditionalFormatting sqref="I71:I72">
    <cfRule type="cellIs" dxfId="132" priority="205" stopIfTrue="1" operator="notEqual">
      <formula>" "</formula>
    </cfRule>
  </conditionalFormatting>
  <conditionalFormatting sqref="N71:N73">
    <cfRule type="expression" dxfId="131" priority="203" stopIfTrue="1">
      <formula>LEN(N71)&gt;30</formula>
    </cfRule>
  </conditionalFormatting>
  <conditionalFormatting sqref="L71:L75">
    <cfRule type="expression" dxfId="130" priority="202" stopIfTrue="1">
      <formula>LEN(L71)&gt;56</formula>
    </cfRule>
  </conditionalFormatting>
  <conditionalFormatting sqref="I77:I78">
    <cfRule type="cellIs" dxfId="129" priority="201" stopIfTrue="1" operator="notEqual">
      <formula>" "</formula>
    </cfRule>
  </conditionalFormatting>
  <conditionalFormatting sqref="N77:N78">
    <cfRule type="expression" dxfId="128" priority="200" stopIfTrue="1">
      <formula>LEN(N77)&gt;30</formula>
    </cfRule>
  </conditionalFormatting>
  <conditionalFormatting sqref="L77:L78">
    <cfRule type="expression" dxfId="127" priority="199" stopIfTrue="1">
      <formula>LEN(L77)&gt;56</formula>
    </cfRule>
  </conditionalFormatting>
  <conditionalFormatting sqref="I82:I88">
    <cfRule type="cellIs" dxfId="126" priority="198" stopIfTrue="1" operator="notEqual">
      <formula>" "</formula>
    </cfRule>
  </conditionalFormatting>
  <conditionalFormatting sqref="N82:N88">
    <cfRule type="expression" dxfId="125" priority="197" stopIfTrue="1">
      <formula>LEN(N82)&gt;30</formula>
    </cfRule>
  </conditionalFormatting>
  <conditionalFormatting sqref="L82:L88">
    <cfRule type="expression" dxfId="124" priority="196" stopIfTrue="1">
      <formula>LEN(L82)&gt;56</formula>
    </cfRule>
  </conditionalFormatting>
  <conditionalFormatting sqref="I128">
    <cfRule type="cellIs" dxfId="123" priority="195" stopIfTrue="1" operator="notEqual">
      <formula>" "</formula>
    </cfRule>
  </conditionalFormatting>
  <conditionalFormatting sqref="N128">
    <cfRule type="expression" dxfId="122" priority="194" stopIfTrue="1">
      <formula>LEN(N128)&gt;30</formula>
    </cfRule>
  </conditionalFormatting>
  <conditionalFormatting sqref="L128:L129">
    <cfRule type="expression" dxfId="121" priority="193" stopIfTrue="1">
      <formula>LEN(L128)&gt;56</formula>
    </cfRule>
  </conditionalFormatting>
  <conditionalFormatting sqref="I118">
    <cfRule type="cellIs" dxfId="120" priority="192" stopIfTrue="1" operator="notEqual">
      <formula>" "</formula>
    </cfRule>
  </conditionalFormatting>
  <conditionalFormatting sqref="N118">
    <cfRule type="expression" dxfId="119" priority="191" stopIfTrue="1">
      <formula>LEN(N118)&gt;30</formula>
    </cfRule>
  </conditionalFormatting>
  <conditionalFormatting sqref="I119">
    <cfRule type="cellIs" dxfId="118" priority="189" stopIfTrue="1" operator="notEqual">
      <formula>" "</formula>
    </cfRule>
  </conditionalFormatting>
  <conditionalFormatting sqref="N119">
    <cfRule type="expression" dxfId="117" priority="188" stopIfTrue="1">
      <formula>LEN(N119)&gt;30</formula>
    </cfRule>
  </conditionalFormatting>
  <conditionalFormatting sqref="I121">
    <cfRule type="cellIs" dxfId="116" priority="186" stopIfTrue="1" operator="notEqual">
      <formula>" "</formula>
    </cfRule>
  </conditionalFormatting>
  <conditionalFormatting sqref="N121">
    <cfRule type="expression" dxfId="115" priority="185" stopIfTrue="1">
      <formula>LEN(N121)&gt;30</formula>
    </cfRule>
  </conditionalFormatting>
  <conditionalFormatting sqref="I122">
    <cfRule type="cellIs" dxfId="114" priority="183" stopIfTrue="1" operator="notEqual">
      <formula>" "</formula>
    </cfRule>
  </conditionalFormatting>
  <conditionalFormatting sqref="N122">
    <cfRule type="expression" dxfId="113" priority="182" stopIfTrue="1">
      <formula>LEN(N122)&gt;30</formula>
    </cfRule>
  </conditionalFormatting>
  <conditionalFormatting sqref="N390:N403">
    <cfRule type="expression" dxfId="112" priority="171" stopIfTrue="1">
      <formula>LEN(N390)&gt;30</formula>
    </cfRule>
  </conditionalFormatting>
  <conditionalFormatting sqref="I390">
    <cfRule type="cellIs" dxfId="111" priority="170" stopIfTrue="1" operator="notEqual">
      <formula>" "</formula>
    </cfRule>
  </conditionalFormatting>
  <conditionalFormatting sqref="I390">
    <cfRule type="containsText" dxfId="110" priority="169" stopIfTrue="1" operator="containsText" text="Warnings detected">
      <formula>NOT(ISERROR(SEARCH("Warnings detected",I390)))</formula>
    </cfRule>
  </conditionalFormatting>
  <conditionalFormatting sqref="I401">
    <cfRule type="cellIs" dxfId="109" priority="164" stopIfTrue="1" operator="notEqual">
      <formula>" "</formula>
    </cfRule>
  </conditionalFormatting>
  <conditionalFormatting sqref="I401">
    <cfRule type="containsText" dxfId="108" priority="163" stopIfTrue="1" operator="containsText" text="Warnings detected">
      <formula>NOT(ISERROR(SEARCH("Warnings detected",I401)))</formula>
    </cfRule>
  </conditionalFormatting>
  <conditionalFormatting sqref="I397:I399">
    <cfRule type="cellIs" dxfId="107" priority="162" stopIfTrue="1" operator="notEqual">
      <formula>" "</formula>
    </cfRule>
  </conditionalFormatting>
  <conditionalFormatting sqref="I397:I399">
    <cfRule type="containsText" dxfId="106" priority="161" stopIfTrue="1" operator="containsText" text="Warnings detected">
      <formula>NOT(ISERROR(SEARCH("Warnings detected",I397)))</formula>
    </cfRule>
  </conditionalFormatting>
  <conditionalFormatting sqref="I403">
    <cfRule type="cellIs" dxfId="105" priority="160" stopIfTrue="1" operator="notEqual">
      <formula>" "</formula>
    </cfRule>
  </conditionalFormatting>
  <conditionalFormatting sqref="I403">
    <cfRule type="containsText" dxfId="104" priority="159" stopIfTrue="1" operator="containsText" text="Warnings detected">
      <formula>NOT(ISERROR(SEARCH("Warnings detected",I403)))</formula>
    </cfRule>
  </conditionalFormatting>
  <conditionalFormatting sqref="I393">
    <cfRule type="cellIs" dxfId="103" priority="156" stopIfTrue="1" operator="notEqual">
      <formula>" "</formula>
    </cfRule>
  </conditionalFormatting>
  <conditionalFormatting sqref="I393">
    <cfRule type="containsText" dxfId="102" priority="155" stopIfTrue="1" operator="containsText" text="Warnings detected">
      <formula>NOT(ISERROR(SEARCH("Warnings detected",I393)))</formula>
    </cfRule>
  </conditionalFormatting>
  <conditionalFormatting sqref="I394">
    <cfRule type="cellIs" dxfId="101" priority="154" stopIfTrue="1" operator="notEqual">
      <formula>" "</formula>
    </cfRule>
  </conditionalFormatting>
  <conditionalFormatting sqref="I395">
    <cfRule type="cellIs" dxfId="100" priority="153" stopIfTrue="1" operator="notEqual">
      <formula>" "</formula>
    </cfRule>
  </conditionalFormatting>
  <conditionalFormatting sqref="I396">
    <cfRule type="cellIs" dxfId="99" priority="152" stopIfTrue="1" operator="notEqual">
      <formula>" "</formula>
    </cfRule>
  </conditionalFormatting>
  <conditionalFormatting sqref="I400">
    <cfRule type="cellIs" dxfId="98" priority="151" stopIfTrue="1" operator="notEqual">
      <formula>" "</formula>
    </cfRule>
  </conditionalFormatting>
  <conditionalFormatting sqref="I185">
    <cfRule type="cellIs" dxfId="97" priority="146" stopIfTrue="1" operator="notEqual">
      <formula>" "</formula>
    </cfRule>
  </conditionalFormatting>
  <conditionalFormatting sqref="N185">
    <cfRule type="expression" dxfId="96" priority="145" stopIfTrue="1">
      <formula>LEN(N185)&gt;30</formula>
    </cfRule>
  </conditionalFormatting>
  <conditionalFormatting sqref="L185:L200">
    <cfRule type="expression" dxfId="95" priority="144" stopIfTrue="1">
      <formula>LEN(L185)&gt;56</formula>
    </cfRule>
  </conditionalFormatting>
  <conditionalFormatting sqref="I175">
    <cfRule type="cellIs" dxfId="94" priority="143" stopIfTrue="1" operator="notEqual">
      <formula>" "</formula>
    </cfRule>
  </conditionalFormatting>
  <conditionalFormatting sqref="N175">
    <cfRule type="expression" dxfId="93" priority="142" stopIfTrue="1">
      <formula>LEN(N175)&gt;30</formula>
    </cfRule>
  </conditionalFormatting>
  <conditionalFormatting sqref="I175">
    <cfRule type="cellIs" dxfId="92" priority="141" stopIfTrue="1" operator="notEqual">
      <formula>" "</formula>
    </cfRule>
  </conditionalFormatting>
  <conditionalFormatting sqref="L175">
    <cfRule type="expression" dxfId="91" priority="140" stopIfTrue="1">
      <formula>LEN(L175)&gt;56</formula>
    </cfRule>
  </conditionalFormatting>
  <conditionalFormatting sqref="N152">
    <cfRule type="expression" dxfId="90" priority="120" stopIfTrue="1">
      <formula>LEN(N152)&gt;30</formula>
    </cfRule>
  </conditionalFormatting>
  <conditionalFormatting sqref="N151">
    <cfRule type="expression" dxfId="89" priority="117" stopIfTrue="1">
      <formula>LEN(N151)&gt;30</formula>
    </cfRule>
  </conditionalFormatting>
  <conditionalFormatting sqref="I141">
    <cfRule type="cellIs" dxfId="88" priority="111" stopIfTrue="1" operator="notEqual">
      <formula>" "</formula>
    </cfRule>
  </conditionalFormatting>
  <conditionalFormatting sqref="L390:L401">
    <cfRule type="expression" dxfId="87" priority="110" stopIfTrue="1">
      <formula>LEN(L390)&gt;56</formula>
    </cfRule>
  </conditionalFormatting>
  <conditionalFormatting sqref="L402:L403">
    <cfRule type="expression" dxfId="86" priority="109" stopIfTrue="1">
      <formula>LEN(L402)&gt;56</formula>
    </cfRule>
  </conditionalFormatting>
  <conditionalFormatting sqref="I179">
    <cfRule type="cellIs" dxfId="85" priority="108" stopIfTrue="1" operator="notEqual">
      <formula>" "</formula>
    </cfRule>
  </conditionalFormatting>
  <conditionalFormatting sqref="L179">
    <cfRule type="expression" dxfId="84" priority="107" stopIfTrue="1">
      <formula>LEN(L179)&gt;56</formula>
    </cfRule>
  </conditionalFormatting>
  <conditionalFormatting sqref="N179">
    <cfRule type="expression" dxfId="83" priority="106" stopIfTrue="1">
      <formula>LEN(N179)&gt;30</formula>
    </cfRule>
  </conditionalFormatting>
  <conditionalFormatting sqref="I177:I178">
    <cfRule type="cellIs" dxfId="82" priority="105" stopIfTrue="1" operator="notEqual">
      <formula>" "</formula>
    </cfRule>
  </conditionalFormatting>
  <conditionalFormatting sqref="L177:L178">
    <cfRule type="expression" dxfId="81" priority="104" stopIfTrue="1">
      <formula>LEN(L177)&gt;56</formula>
    </cfRule>
  </conditionalFormatting>
  <conditionalFormatting sqref="N177:N178">
    <cfRule type="expression" dxfId="80" priority="103" stopIfTrue="1">
      <formula>LEN(N177)&gt;30</formula>
    </cfRule>
  </conditionalFormatting>
  <conditionalFormatting sqref="I176">
    <cfRule type="cellIs" dxfId="79" priority="102" stopIfTrue="1" operator="notEqual">
      <formula>" "</formula>
    </cfRule>
  </conditionalFormatting>
  <conditionalFormatting sqref="L176">
    <cfRule type="expression" dxfId="78" priority="101" stopIfTrue="1">
      <formula>LEN(L176)&gt;56</formula>
    </cfRule>
  </conditionalFormatting>
  <conditionalFormatting sqref="N176">
    <cfRule type="expression" dxfId="77" priority="100" stopIfTrue="1">
      <formula>LEN(N176)&gt;30</formula>
    </cfRule>
  </conditionalFormatting>
  <conditionalFormatting sqref="I402">
    <cfRule type="cellIs" dxfId="76" priority="95" stopIfTrue="1" operator="notEqual">
      <formula>" "</formula>
    </cfRule>
  </conditionalFormatting>
  <conditionalFormatting sqref="I402">
    <cfRule type="containsText" dxfId="75" priority="94" stopIfTrue="1" operator="containsText" text="Warnings detected">
      <formula>NOT(ISERROR(SEARCH("Warnings detected",I402)))</formula>
    </cfRule>
  </conditionalFormatting>
  <conditionalFormatting sqref="I391">
    <cfRule type="cellIs" dxfId="74" priority="93" stopIfTrue="1" operator="notEqual">
      <formula>" "</formula>
    </cfRule>
  </conditionalFormatting>
  <conditionalFormatting sqref="I391">
    <cfRule type="containsText" dxfId="73" priority="92" stopIfTrue="1" operator="containsText" text="Warnings detected">
      <formula>NOT(ISERROR(SEARCH("Warnings detected",I391)))</formula>
    </cfRule>
  </conditionalFormatting>
  <conditionalFormatting sqref="I392">
    <cfRule type="cellIs" dxfId="72" priority="91" stopIfTrue="1" operator="notEqual">
      <formula>" "</formula>
    </cfRule>
  </conditionalFormatting>
  <conditionalFormatting sqref="I392">
    <cfRule type="containsText" dxfId="71" priority="90" stopIfTrue="1" operator="containsText" text="Warnings detected">
      <formula>NOT(ISERROR(SEARCH("Warnings detected",I392)))</formula>
    </cfRule>
  </conditionalFormatting>
  <conditionalFormatting sqref="I151:I152">
    <cfRule type="cellIs" dxfId="70" priority="88" stopIfTrue="1" operator="notEqual">
      <formula>" "</formula>
    </cfRule>
  </conditionalFormatting>
  <conditionalFormatting sqref="I325">
    <cfRule type="cellIs" dxfId="69" priority="87" stopIfTrue="1" operator="notEqual">
      <formula>" "</formula>
    </cfRule>
  </conditionalFormatting>
  <conditionalFormatting sqref="L42:L45">
    <cfRule type="expression" dxfId="68" priority="86" stopIfTrue="1">
      <formula>LEN(L42)&gt;56</formula>
    </cfRule>
  </conditionalFormatting>
  <conditionalFormatting sqref="L118:L119">
    <cfRule type="expression" dxfId="67" priority="85" stopIfTrue="1">
      <formula>LEN(L118)&gt;56</formula>
    </cfRule>
  </conditionalFormatting>
  <conditionalFormatting sqref="L121:L122">
    <cfRule type="expression" dxfId="66" priority="84" stopIfTrue="1">
      <formula>LEN(L121)&gt;56</formula>
    </cfRule>
  </conditionalFormatting>
  <conditionalFormatting sqref="L141">
    <cfRule type="expression" dxfId="65" priority="83" stopIfTrue="1">
      <formula>LEN(L141)&gt;56</formula>
    </cfRule>
  </conditionalFormatting>
  <conditionalFormatting sqref="L151:L152">
    <cfRule type="expression" dxfId="64" priority="82" stopIfTrue="1">
      <formula>LEN(L151)&gt;56</formula>
    </cfRule>
  </conditionalFormatting>
  <conditionalFormatting sqref="I233:I234">
    <cfRule type="cellIs" dxfId="63" priority="59" stopIfTrue="1" operator="notEqual">
      <formula>" "</formula>
    </cfRule>
  </conditionalFormatting>
  <conditionalFormatting sqref="N186:N200">
    <cfRule type="expression" dxfId="62" priority="77" stopIfTrue="1">
      <formula>LEN(N186)&gt;30</formula>
    </cfRule>
  </conditionalFormatting>
  <conditionalFormatting sqref="L256:L257">
    <cfRule type="expression" dxfId="61" priority="54" stopIfTrue="1">
      <formula>LEN(L256)&gt;56</formula>
    </cfRule>
  </conditionalFormatting>
  <conditionalFormatting sqref="I186:I200">
    <cfRule type="cellIs" dxfId="60" priority="71" stopIfTrue="1" operator="notEqual">
      <formula>" "</formula>
    </cfRule>
  </conditionalFormatting>
  <conditionalFormatting sqref="L295:L296">
    <cfRule type="expression" dxfId="59" priority="42" stopIfTrue="1">
      <formula>LEN(L295)&gt;56</formula>
    </cfRule>
  </conditionalFormatting>
  <conditionalFormatting sqref="I218:I219">
    <cfRule type="cellIs" dxfId="58" priority="63" stopIfTrue="1" operator="notEqual">
      <formula>" "</formula>
    </cfRule>
  </conditionalFormatting>
  <conditionalFormatting sqref="I280:I281">
    <cfRule type="cellIs" dxfId="57" priority="50" stopIfTrue="1" operator="notEqual">
      <formula>" "</formula>
    </cfRule>
  </conditionalFormatting>
  <conditionalFormatting sqref="N203">
    <cfRule type="expression" dxfId="56" priority="69" stopIfTrue="1">
      <formula>LEN(N203)&gt;30</formula>
    </cfRule>
  </conditionalFormatting>
  <conditionalFormatting sqref="I256:I257">
    <cfRule type="cellIs" dxfId="55" priority="55" stopIfTrue="1" operator="notEqual">
      <formula>" "</formula>
    </cfRule>
  </conditionalFormatting>
  <conditionalFormatting sqref="N219">
    <cfRule type="expression" dxfId="54" priority="64" stopIfTrue="1">
      <formula>LEN(N219)&gt;30</formula>
    </cfRule>
  </conditionalFormatting>
  <conditionalFormatting sqref="N234">
    <cfRule type="expression" dxfId="53" priority="60" stopIfTrue="1">
      <formula>LEN(N234)&gt;30</formula>
    </cfRule>
  </conditionalFormatting>
  <conditionalFormatting sqref="I310:I311">
    <cfRule type="cellIs" dxfId="52" priority="46" stopIfTrue="1" operator="notEqual">
      <formula>" "</formula>
    </cfRule>
  </conditionalFormatting>
  <conditionalFormatting sqref="L218:L219">
    <cfRule type="expression" dxfId="51" priority="66" stopIfTrue="1">
      <formula>LEN(L218)&gt;56</formula>
    </cfRule>
  </conditionalFormatting>
  <conditionalFormatting sqref="N218">
    <cfRule type="expression" dxfId="50" priority="65" stopIfTrue="1">
      <formula>LEN(N218)&gt;30</formula>
    </cfRule>
  </conditionalFormatting>
  <conditionalFormatting sqref="N281">
    <cfRule type="expression" dxfId="49" priority="51" stopIfTrue="1">
      <formula>LEN(N281)&gt;30</formula>
    </cfRule>
  </conditionalFormatting>
  <conditionalFormatting sqref="L233:L234">
    <cfRule type="expression" dxfId="48" priority="62" stopIfTrue="1">
      <formula>LEN(L233)&gt;56</formula>
    </cfRule>
  </conditionalFormatting>
  <conditionalFormatting sqref="N233">
    <cfRule type="expression" dxfId="47" priority="61" stopIfTrue="1">
      <formula>LEN(N233)&gt;30</formula>
    </cfRule>
  </conditionalFormatting>
  <conditionalFormatting sqref="I295:I296">
    <cfRule type="cellIs" dxfId="46" priority="43" stopIfTrue="1" operator="notEqual">
      <formula>" "</formula>
    </cfRule>
  </conditionalFormatting>
  <conditionalFormatting sqref="N257">
    <cfRule type="expression" dxfId="45" priority="56" stopIfTrue="1">
      <formula>LEN(N257)&gt;30</formula>
    </cfRule>
  </conditionalFormatting>
  <conditionalFormatting sqref="N256">
    <cfRule type="expression" dxfId="44" priority="57" stopIfTrue="1">
      <formula>LEN(N256)&gt;30</formula>
    </cfRule>
  </conditionalFormatting>
  <conditionalFormatting sqref="L351:L352">
    <cfRule type="expression" dxfId="43" priority="38" stopIfTrue="1">
      <formula>LEN(L351)&gt;56</formula>
    </cfRule>
  </conditionalFormatting>
  <conditionalFormatting sqref="L280:L281">
    <cfRule type="expression" dxfId="42" priority="53" stopIfTrue="1">
      <formula>LEN(L280)&gt;56</formula>
    </cfRule>
  </conditionalFormatting>
  <conditionalFormatting sqref="N280">
    <cfRule type="expression" dxfId="41" priority="52" stopIfTrue="1">
      <formula>LEN(N280)&gt;30</formula>
    </cfRule>
  </conditionalFormatting>
  <conditionalFormatting sqref="N311">
    <cfRule type="expression" dxfId="40" priority="47" stopIfTrue="1">
      <formula>LEN(N311)&gt;30</formula>
    </cfRule>
  </conditionalFormatting>
  <conditionalFormatting sqref="L310:L311">
    <cfRule type="expression" dxfId="39" priority="49" stopIfTrue="1">
      <formula>LEN(L310)&gt;56</formula>
    </cfRule>
  </conditionalFormatting>
  <conditionalFormatting sqref="N310">
    <cfRule type="expression" dxfId="38" priority="48" stopIfTrue="1">
      <formula>LEN(N310)&gt;30</formula>
    </cfRule>
  </conditionalFormatting>
  <conditionalFormatting sqref="N296">
    <cfRule type="expression" dxfId="37" priority="44" stopIfTrue="1">
      <formula>LEN(N296)&gt;30</formula>
    </cfRule>
  </conditionalFormatting>
  <conditionalFormatting sqref="N295">
    <cfRule type="expression" dxfId="36" priority="45" stopIfTrue="1">
      <formula>LEN(N295)&gt;30</formula>
    </cfRule>
  </conditionalFormatting>
  <conditionalFormatting sqref="I351:I352">
    <cfRule type="cellIs" dxfId="35" priority="39" stopIfTrue="1" operator="notEqual">
      <formula>" "</formula>
    </cfRule>
  </conditionalFormatting>
  <conditionalFormatting sqref="N352">
    <cfRule type="expression" dxfId="34" priority="40" stopIfTrue="1">
      <formula>LEN(N352)&gt;30</formula>
    </cfRule>
  </conditionalFormatting>
  <conditionalFormatting sqref="N351">
    <cfRule type="expression" dxfId="33" priority="41" stopIfTrue="1">
      <formula>LEN(N351)&gt;30</formula>
    </cfRule>
  </conditionalFormatting>
  <conditionalFormatting sqref="L366:L367">
    <cfRule type="expression" dxfId="32" priority="34" stopIfTrue="1">
      <formula>LEN(L366)&gt;56</formula>
    </cfRule>
  </conditionalFormatting>
  <conditionalFormatting sqref="I366:I367">
    <cfRule type="cellIs" dxfId="31" priority="35" stopIfTrue="1" operator="notEqual">
      <formula>" "</formula>
    </cfRule>
  </conditionalFormatting>
  <conditionalFormatting sqref="N367">
    <cfRule type="expression" dxfId="30" priority="36" stopIfTrue="1">
      <formula>LEN(N367)&gt;30</formula>
    </cfRule>
  </conditionalFormatting>
  <conditionalFormatting sqref="N366">
    <cfRule type="expression" dxfId="29" priority="37" stopIfTrue="1">
      <formula>LEN(N366)&gt;30</formula>
    </cfRule>
  </conditionalFormatting>
  <conditionalFormatting sqref="I278:I279">
    <cfRule type="cellIs" dxfId="28" priority="33" stopIfTrue="1" operator="notEqual">
      <formula>" "</formula>
    </cfRule>
  </conditionalFormatting>
  <conditionalFormatting sqref="N278:N279">
    <cfRule type="expression" dxfId="27" priority="32" stopIfTrue="1">
      <formula>LEN(N278)&gt;30</formula>
    </cfRule>
  </conditionalFormatting>
  <conditionalFormatting sqref="L205:L217">
    <cfRule type="expression" dxfId="26" priority="27" stopIfTrue="1">
      <formula>LEN(L205)&gt;56</formula>
    </cfRule>
  </conditionalFormatting>
  <conditionalFormatting sqref="N205:N217">
    <cfRule type="expression" dxfId="25" priority="26" stopIfTrue="1">
      <formula>LEN(N205)&gt;30</formula>
    </cfRule>
  </conditionalFormatting>
  <conditionalFormatting sqref="I205:I217">
    <cfRule type="cellIs" dxfId="24" priority="25" stopIfTrue="1" operator="notEqual">
      <formula>" "</formula>
    </cfRule>
  </conditionalFormatting>
  <conditionalFormatting sqref="L220:L232">
    <cfRule type="expression" dxfId="23" priority="24" stopIfTrue="1">
      <formula>LEN(L220)&gt;56</formula>
    </cfRule>
  </conditionalFormatting>
  <conditionalFormatting sqref="N220:N232">
    <cfRule type="expression" dxfId="22" priority="23" stopIfTrue="1">
      <formula>LEN(N220)&gt;30</formula>
    </cfRule>
  </conditionalFormatting>
  <conditionalFormatting sqref="I220:I232">
    <cfRule type="cellIs" dxfId="21" priority="22" stopIfTrue="1" operator="notEqual">
      <formula>" "</formula>
    </cfRule>
  </conditionalFormatting>
  <conditionalFormatting sqref="L235:L247">
    <cfRule type="expression" dxfId="20" priority="21" stopIfTrue="1">
      <formula>LEN(L235)&gt;56</formula>
    </cfRule>
  </conditionalFormatting>
  <conditionalFormatting sqref="N235:N247">
    <cfRule type="expression" dxfId="19" priority="20" stopIfTrue="1">
      <formula>LEN(N235)&gt;30</formula>
    </cfRule>
  </conditionalFormatting>
  <conditionalFormatting sqref="I235:I247">
    <cfRule type="cellIs" dxfId="18" priority="19" stopIfTrue="1" operator="notEqual">
      <formula>" "</formula>
    </cfRule>
  </conditionalFormatting>
  <conditionalFormatting sqref="L258:L270">
    <cfRule type="expression" dxfId="17" priority="18" stopIfTrue="1">
      <formula>LEN(L258)&gt;56</formula>
    </cfRule>
  </conditionalFormatting>
  <conditionalFormatting sqref="N258:N270">
    <cfRule type="expression" dxfId="16" priority="17" stopIfTrue="1">
      <formula>LEN(N258)&gt;30</formula>
    </cfRule>
  </conditionalFormatting>
  <conditionalFormatting sqref="I258:I270">
    <cfRule type="cellIs" dxfId="15" priority="16" stopIfTrue="1" operator="notEqual">
      <formula>" "</formula>
    </cfRule>
  </conditionalFormatting>
  <conditionalFormatting sqref="L282:L294">
    <cfRule type="expression" dxfId="14" priority="15" stopIfTrue="1">
      <formula>LEN(L282)&gt;56</formula>
    </cfRule>
  </conditionalFormatting>
  <conditionalFormatting sqref="N282:N294">
    <cfRule type="expression" dxfId="13" priority="14" stopIfTrue="1">
      <formula>LEN(N282)&gt;30</formula>
    </cfRule>
  </conditionalFormatting>
  <conditionalFormatting sqref="I282:I294">
    <cfRule type="cellIs" dxfId="12" priority="13" stopIfTrue="1" operator="notEqual">
      <formula>" "</formula>
    </cfRule>
  </conditionalFormatting>
  <conditionalFormatting sqref="L297:L309">
    <cfRule type="expression" dxfId="11" priority="12" stopIfTrue="1">
      <formula>LEN(L297)&gt;56</formula>
    </cfRule>
  </conditionalFormatting>
  <conditionalFormatting sqref="N297:N309">
    <cfRule type="expression" dxfId="10" priority="11" stopIfTrue="1">
      <formula>LEN(N297)&gt;30</formula>
    </cfRule>
  </conditionalFormatting>
  <conditionalFormatting sqref="I297:I309">
    <cfRule type="cellIs" dxfId="9" priority="10" stopIfTrue="1" operator="notEqual">
      <formula>" "</formula>
    </cfRule>
  </conditionalFormatting>
  <conditionalFormatting sqref="L312:L324">
    <cfRule type="expression" dxfId="8" priority="9" stopIfTrue="1">
      <formula>LEN(L312)&gt;56</formula>
    </cfRule>
  </conditionalFormatting>
  <conditionalFormatting sqref="N312:N324">
    <cfRule type="expression" dxfId="7" priority="8" stopIfTrue="1">
      <formula>LEN(N312)&gt;30</formula>
    </cfRule>
  </conditionalFormatting>
  <conditionalFormatting sqref="I312:I324">
    <cfRule type="cellIs" dxfId="6" priority="7" stopIfTrue="1" operator="notEqual">
      <formula>" "</formula>
    </cfRule>
  </conditionalFormatting>
  <conditionalFormatting sqref="L353:L365">
    <cfRule type="expression" dxfId="5" priority="6" stopIfTrue="1">
      <formula>LEN(L353)&gt;56</formula>
    </cfRule>
  </conditionalFormatting>
  <conditionalFormatting sqref="N353:N365">
    <cfRule type="expression" dxfId="4" priority="5" stopIfTrue="1">
      <formula>LEN(N353)&gt;30</formula>
    </cfRule>
  </conditionalFormatting>
  <conditionalFormatting sqref="I353:I365">
    <cfRule type="cellIs" dxfId="3" priority="4" stopIfTrue="1" operator="notEqual">
      <formula>" "</formula>
    </cfRule>
  </conditionalFormatting>
  <conditionalFormatting sqref="L368:L380">
    <cfRule type="expression" dxfId="2" priority="3" stopIfTrue="1">
      <formula>LEN(L368)&gt;56</formula>
    </cfRule>
  </conditionalFormatting>
  <conditionalFormatting sqref="N368:N380">
    <cfRule type="expression" dxfId="1" priority="2" stopIfTrue="1">
      <formula>LEN(N368)&gt;30</formula>
    </cfRule>
  </conditionalFormatting>
  <conditionalFormatting sqref="I368:I380">
    <cfRule type="cellIs" dxfId="0" priority="1" stopIfTrue="1" operator="notEqual">
      <formula>" "</formula>
    </cfRule>
  </conditionalFormatting>
  <dataValidations count="6">
    <dataValidation type="list" allowBlank="1" showInputMessage="1" showErrorMessage="1" sqref="G10" xr:uid="{00000000-0002-0000-0000-000000000000}">
      <formula1>ReportingCurrency</formula1>
    </dataValidation>
    <dataValidation type="list" allowBlank="1" showInputMessage="1" showErrorMessage="1" sqref="G14" xr:uid="{00000000-0002-0000-0000-000001000000}">
      <formula1>ReportingUnit</formula1>
    </dataValidation>
    <dataValidation type="list" allowBlank="1" showInputMessage="1" showErrorMessage="1" sqref="G15" xr:uid="{00000000-0002-0000-0000-000002000000}">
      <formula1>AccountingStandard</formula1>
    </dataValidation>
    <dataValidation type="list" allowBlank="1" showInputMessage="1" showErrorMessage="1" sqref="G7" xr:uid="{00000000-0002-0000-0000-000003000000}">
      <formula1>CountryCode</formula1>
    </dataValidation>
    <dataValidation type="list" showInputMessage="1" showErrorMessage="1" sqref="K158:K159 K134:K137 K141 K110 K170 K113:K114 K173 K25:K27 K29:K31 K161:K167 K383:K384 K128 K47 K82:K88 K33:K38 K250:K270 K41:K45 K121:K122 K146:K147 K64:K65 K52:K54 K56:K62 K71:K75 K77:K78 K151:K152 K118:K119 K185:K200 K94:K105 K175:K180 K203:K247 K332:K380 K282:K324" xr:uid="{00000000-0002-0000-0000-000004000000}">
      <formula1>ChecksResponses</formula1>
    </dataValidation>
    <dataValidation type="list" allowBlank="1" showInputMessage="1" showErrorMessage="1" sqref="G9" xr:uid="{00000000-0002-0000-0000-000005000000}">
      <formula1>ReportingDate</formula1>
    </dataValidation>
  </dataValidations>
  <pageMargins left="0.25" right="0.25" top="0.75" bottom="0.75" header="0.3" footer="0.3"/>
  <pageSetup paperSize="9" scale="48" fitToHeight="0" orientation="landscape" r:id="rId1"/>
  <rowBreaks count="8" manualBreakCount="8">
    <brk id="48" max="16383" man="1"/>
    <brk id="90" max="16383" man="1"/>
    <brk id="142" max="16383" man="1"/>
    <brk id="181" max="16383" man="1"/>
    <brk id="247" max="14" man="1"/>
    <brk id="271" max="14" man="1"/>
    <brk id="330" max="14" man="1"/>
    <brk id="385" max="14" man="1"/>
  </rowBreaks>
  <colBreaks count="1" manualBreakCount="1">
    <brk id="15" max="1048575" man="1"/>
  </colBreaks>
  <ignoredErrors>
    <ignoredError sqref="I186" 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xr:uid="{00000000-0002-0000-0000-000006000000}">
          <x14:formula1>
            <xm:f>Parameters!$E$126:$E$132</xm:f>
          </x14:formula1>
          <xm:sqref>L383:L384 L250:L257 L295:L296 L366:L367 L332:L352</xm:sqref>
        </x14:dataValidation>
        <x14:dataValidation type="list" showInputMessage="1" xr:uid="{00000000-0002-0000-0000-000007000000}">
          <x14:formula1>
            <xm:f>Parameters!$E$113:$E$121</xm:f>
          </x14:formula1>
          <xm:sqref>L258:L270 L185:L200 L353:L365 L368:L380 L203:L247 L297:L329 L274:L294</xm:sqref>
        </x14:dataValidation>
        <x14:dataValidation type="list" showInputMessage="1" showErrorMessage="1" xr:uid="{00000000-0002-0000-0000-000008000000}">
          <x14:formula1>
            <xm:f>Parameters!$E$86:$E$90</xm:f>
          </x14:formula1>
          <xm:sqref>K325:K328 K129 K274:K281</xm:sqref>
        </x14:dataValidation>
        <x14:dataValidation type="list" showInputMessage="1" showErrorMessage="1" xr:uid="{00000000-0002-0000-0000-00000A000000}">
          <x14:formula1>
            <xm:f>Parameters!$E$150:$E$154</xm:f>
          </x14:formula1>
          <xm:sqref>K329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0.59999389629810485"/>
  </sheetPr>
  <dimension ref="B1:P161"/>
  <sheetViews>
    <sheetView zoomScale="70" zoomScaleNormal="70" workbookViewId="0">
      <selection activeCell="I19" sqref="I19"/>
    </sheetView>
  </sheetViews>
  <sheetFormatPr defaultColWidth="11.44140625" defaultRowHeight="13.2"/>
  <cols>
    <col min="1" max="2" width="5.6640625" style="1" customWidth="1"/>
    <col min="3" max="3" width="40.6640625" style="1" customWidth="1"/>
    <col min="4" max="4" width="10.6640625" style="1" customWidth="1"/>
    <col min="5" max="5" width="17.109375" style="1" customWidth="1"/>
    <col min="6" max="9" width="12.6640625" style="1" customWidth="1"/>
    <col min="10" max="10" width="5.6640625" style="1" customWidth="1"/>
    <col min="11" max="11" width="11.44140625" style="1"/>
    <col min="12" max="12" width="11.44140625" style="1" customWidth="1"/>
    <col min="13" max="16384" width="11.44140625" style="1"/>
  </cols>
  <sheetData>
    <row r="1" spans="2:11" s="3" customFormat="1" ht="24.6">
      <c r="C1" s="112" t="s">
        <v>0</v>
      </c>
      <c r="D1" s="113"/>
      <c r="E1" s="113"/>
      <c r="F1" s="113"/>
      <c r="G1" s="113"/>
      <c r="H1" s="113"/>
      <c r="I1" s="113"/>
      <c r="J1" s="113"/>
    </row>
    <row r="2" spans="2:11" s="4" customFormat="1" ht="20.100000000000001" customHeight="1">
      <c r="B2" s="114" t="s">
        <v>1</v>
      </c>
      <c r="C2" s="60"/>
      <c r="D2" s="115"/>
      <c r="E2" s="115"/>
      <c r="F2" s="115"/>
      <c r="G2" s="115"/>
      <c r="H2" s="115"/>
      <c r="I2" s="115"/>
      <c r="J2" s="116"/>
    </row>
    <row r="3" spans="2:11" ht="20.100000000000001" customHeight="1">
      <c r="B3" s="117"/>
      <c r="C3" s="21"/>
      <c r="D3" s="21"/>
      <c r="E3" s="21"/>
      <c r="F3" s="21"/>
      <c r="G3" s="21"/>
      <c r="H3" s="21"/>
      <c r="I3" s="21"/>
      <c r="J3" s="118"/>
    </row>
    <row r="4" spans="2:11" ht="15" customHeight="1">
      <c r="B4" s="117"/>
      <c r="C4" s="121" t="s">
        <v>2</v>
      </c>
      <c r="D4" s="122" t="s">
        <v>48</v>
      </c>
      <c r="E4" s="122">
        <v>5</v>
      </c>
      <c r="F4" s="243">
        <v>3</v>
      </c>
      <c r="G4" s="123">
        <v>5</v>
      </c>
      <c r="H4" s="122">
        <v>0</v>
      </c>
      <c r="I4" s="242" t="s">
        <v>381</v>
      </c>
      <c r="J4" s="119" t="s">
        <v>381</v>
      </c>
      <c r="K4" s="5"/>
    </row>
    <row r="5" spans="2:11" ht="20.100000000000001" customHeight="1">
      <c r="B5" s="117"/>
      <c r="C5" s="19"/>
      <c r="D5" s="19"/>
      <c r="E5" s="19"/>
      <c r="F5" s="19"/>
      <c r="G5" s="19"/>
      <c r="H5" s="19"/>
      <c r="I5" s="8"/>
      <c r="J5" s="118"/>
    </row>
    <row r="6" spans="2:11" s="4" customFormat="1" ht="20.100000000000001" customHeight="1">
      <c r="B6" s="114" t="s">
        <v>3</v>
      </c>
      <c r="C6" s="60"/>
      <c r="D6" s="115"/>
      <c r="E6" s="115"/>
      <c r="F6" s="115"/>
      <c r="G6" s="115"/>
      <c r="H6" s="115"/>
      <c r="I6" s="115"/>
      <c r="J6" s="116"/>
      <c r="K6" s="1"/>
    </row>
    <row r="7" spans="2:11" ht="20.100000000000001" customHeight="1">
      <c r="B7" s="117"/>
      <c r="C7" s="9"/>
      <c r="D7" s="9"/>
      <c r="E7" s="9"/>
      <c r="F7" s="9"/>
      <c r="G7" s="9"/>
      <c r="H7" s="9"/>
      <c r="I7" s="9"/>
      <c r="J7" s="120"/>
    </row>
    <row r="8" spans="2:11" ht="15" customHeight="1">
      <c r="B8" s="117"/>
      <c r="C8" s="121" t="s">
        <v>4</v>
      </c>
      <c r="D8" s="124" t="s">
        <v>5</v>
      </c>
      <c r="E8" s="121" t="s">
        <v>6</v>
      </c>
      <c r="F8" s="125"/>
      <c r="G8" s="125"/>
      <c r="H8" s="124" t="s">
        <v>7</v>
      </c>
      <c r="I8" s="124" t="s">
        <v>8</v>
      </c>
      <c r="J8" s="120"/>
    </row>
    <row r="9" spans="2:11" ht="15" customHeight="1">
      <c r="B9" s="117"/>
      <c r="C9" s="126" t="s">
        <v>52</v>
      </c>
      <c r="D9" s="122">
        <v>1</v>
      </c>
      <c r="E9" s="127" t="str">
        <f>C9</f>
        <v>Data</v>
      </c>
      <c r="F9" s="128"/>
      <c r="G9" s="128"/>
      <c r="H9" s="131"/>
      <c r="I9" s="132"/>
      <c r="J9" s="120"/>
    </row>
    <row r="10" spans="2:11" ht="15" customHeight="1">
      <c r="B10" s="117"/>
      <c r="C10" s="129"/>
      <c r="D10" s="122">
        <f>D9+1</f>
        <v>2</v>
      </c>
      <c r="E10" s="130"/>
      <c r="F10" s="130"/>
      <c r="G10" s="130"/>
      <c r="H10" s="133"/>
      <c r="I10" s="134"/>
      <c r="J10" s="120"/>
    </row>
    <row r="11" spans="2:11" ht="15" customHeight="1">
      <c r="B11" s="117"/>
      <c r="C11" s="129"/>
      <c r="D11" s="122">
        <f>D10+1</f>
        <v>3</v>
      </c>
      <c r="E11" s="130"/>
      <c r="F11" s="130"/>
      <c r="G11" s="130"/>
      <c r="H11" s="135"/>
      <c r="I11" s="136"/>
      <c r="J11" s="120"/>
    </row>
    <row r="12" spans="2:11" ht="20.100000000000001" customHeight="1">
      <c r="B12" s="117"/>
      <c r="C12" s="9"/>
      <c r="D12" s="9"/>
      <c r="E12" s="9"/>
      <c r="F12" s="9"/>
      <c r="G12" s="9"/>
      <c r="H12" s="9"/>
      <c r="I12" s="9"/>
      <c r="J12" s="120"/>
    </row>
    <row r="13" spans="2:11" s="4" customFormat="1" ht="20.100000000000001" customHeight="1">
      <c r="B13" s="114" t="s">
        <v>9</v>
      </c>
      <c r="C13" s="60"/>
      <c r="D13" s="115"/>
      <c r="E13" s="115"/>
      <c r="F13" s="115"/>
      <c r="G13" s="115"/>
      <c r="H13" s="115"/>
      <c r="I13" s="115"/>
      <c r="J13" s="116"/>
    </row>
    <row r="14" spans="2:11" ht="20.100000000000001" customHeight="1">
      <c r="B14" s="117"/>
      <c r="C14" s="9"/>
      <c r="D14" s="9"/>
      <c r="E14" s="9"/>
      <c r="F14" s="9"/>
      <c r="G14" s="9"/>
      <c r="H14" s="8"/>
      <c r="I14" s="8"/>
      <c r="J14" s="120"/>
    </row>
    <row r="15" spans="2:11" ht="15" customHeight="1">
      <c r="B15" s="117"/>
      <c r="C15" s="137" t="s">
        <v>177</v>
      </c>
      <c r="D15" s="122">
        <v>0</v>
      </c>
      <c r="E15" s="139" t="s">
        <v>51</v>
      </c>
      <c r="F15" s="140"/>
      <c r="G15" s="22"/>
      <c r="H15" s="8"/>
      <c r="I15" s="8"/>
      <c r="J15" s="120"/>
    </row>
    <row r="16" spans="2:11" ht="15" customHeight="1">
      <c r="B16" s="117"/>
      <c r="C16" s="34"/>
      <c r="D16" s="122">
        <v>1</v>
      </c>
      <c r="E16" s="349">
        <v>45504</v>
      </c>
      <c r="F16" s="350"/>
      <c r="G16" s="22"/>
      <c r="H16" s="8"/>
      <c r="I16" s="305" t="s">
        <v>603</v>
      </c>
      <c r="J16" s="120"/>
    </row>
    <row r="17" spans="2:11" ht="15" customHeight="1">
      <c r="B17" s="117"/>
      <c r="C17" s="34"/>
      <c r="D17" s="122">
        <v>2</v>
      </c>
      <c r="E17" s="349">
        <v>45535</v>
      </c>
      <c r="F17" s="350"/>
      <c r="G17" s="22"/>
      <c r="H17" s="8"/>
      <c r="I17" s="305" t="s">
        <v>606</v>
      </c>
      <c r="J17" s="120"/>
    </row>
    <row r="18" spans="2:11" ht="15" customHeight="1">
      <c r="B18" s="117"/>
      <c r="C18" s="34"/>
      <c r="D18" s="122">
        <v>3</v>
      </c>
      <c r="E18" s="349">
        <v>45565</v>
      </c>
      <c r="F18" s="350"/>
      <c r="G18" s="22"/>
      <c r="H18" s="8"/>
      <c r="I18" s="305" t="s">
        <v>607</v>
      </c>
      <c r="J18" s="120"/>
    </row>
    <row r="19" spans="2:11" ht="15" customHeight="1">
      <c r="B19" s="117"/>
      <c r="C19" s="34"/>
      <c r="D19" s="122">
        <v>4</v>
      </c>
      <c r="E19" s="349">
        <v>45596</v>
      </c>
      <c r="F19" s="350"/>
      <c r="G19" s="22"/>
      <c r="H19" s="8"/>
      <c r="I19" s="305" t="s">
        <v>786</v>
      </c>
      <c r="J19" s="120"/>
    </row>
    <row r="20" spans="2:11" ht="15" customHeight="1">
      <c r="B20" s="117"/>
      <c r="C20" s="34"/>
      <c r="D20" s="122">
        <v>5</v>
      </c>
      <c r="E20" s="349">
        <v>45626</v>
      </c>
      <c r="F20" s="350"/>
      <c r="G20" s="22"/>
      <c r="H20" s="8"/>
      <c r="I20" s="305" t="s">
        <v>845</v>
      </c>
      <c r="J20" s="120"/>
    </row>
    <row r="21" spans="2:11" ht="15" customHeight="1">
      <c r="B21" s="117"/>
      <c r="C21" s="34"/>
      <c r="D21" s="122">
        <v>6</v>
      </c>
      <c r="E21" s="349">
        <v>45657</v>
      </c>
      <c r="F21" s="350"/>
      <c r="G21" s="22"/>
      <c r="H21" s="8"/>
      <c r="I21" s="305"/>
      <c r="J21" s="120"/>
    </row>
    <row r="22" spans="2:11" ht="15" customHeight="1">
      <c r="B22" s="117"/>
      <c r="C22" s="34"/>
      <c r="D22" s="122">
        <v>7</v>
      </c>
      <c r="E22" s="349">
        <v>45688</v>
      </c>
      <c r="F22" s="350"/>
      <c r="G22" s="22"/>
      <c r="H22" s="8"/>
      <c r="I22" s="8"/>
      <c r="J22" s="120"/>
    </row>
    <row r="23" spans="2:11" ht="15" customHeight="1">
      <c r="B23" s="117"/>
      <c r="C23" s="34"/>
      <c r="D23" s="122">
        <v>8</v>
      </c>
      <c r="E23" s="349">
        <v>45716</v>
      </c>
      <c r="F23" s="350"/>
      <c r="G23" s="22"/>
      <c r="H23" s="8"/>
      <c r="I23" s="8"/>
      <c r="J23" s="120"/>
    </row>
    <row r="24" spans="2:11" ht="15" customHeight="1">
      <c r="B24" s="117"/>
      <c r="C24" s="34"/>
      <c r="D24" s="122">
        <v>9</v>
      </c>
      <c r="E24" s="349">
        <v>45747</v>
      </c>
      <c r="F24" s="350"/>
      <c r="G24" s="22"/>
      <c r="H24" s="8"/>
      <c r="I24" s="8"/>
      <c r="J24" s="120"/>
    </row>
    <row r="25" spans="2:11" ht="15" customHeight="1">
      <c r="B25" s="117"/>
      <c r="C25" s="34"/>
      <c r="D25" s="122">
        <v>10</v>
      </c>
      <c r="E25" s="349">
        <v>45777</v>
      </c>
      <c r="F25" s="350"/>
      <c r="G25" s="22"/>
      <c r="H25" s="8"/>
      <c r="I25" s="8"/>
      <c r="J25" s="120"/>
    </row>
    <row r="26" spans="2:11" ht="15" customHeight="1">
      <c r="B26" s="117"/>
      <c r="C26" s="34"/>
      <c r="D26" s="122">
        <v>11</v>
      </c>
      <c r="E26" s="349">
        <v>45808</v>
      </c>
      <c r="F26" s="350"/>
      <c r="G26" s="22"/>
      <c r="H26" s="8"/>
      <c r="I26" s="8"/>
      <c r="J26" s="120"/>
    </row>
    <row r="27" spans="2:11" ht="15" customHeight="1">
      <c r="B27" s="117"/>
      <c r="C27" s="34"/>
      <c r="D27" s="122">
        <v>12</v>
      </c>
      <c r="E27" s="349">
        <v>45838</v>
      </c>
      <c r="F27" s="350"/>
      <c r="G27" s="22"/>
      <c r="H27" s="8"/>
      <c r="I27" s="8"/>
      <c r="J27" s="120"/>
      <c r="K27" s="2"/>
    </row>
    <row r="28" spans="2:11" ht="15" customHeight="1">
      <c r="B28" s="117"/>
      <c r="C28" s="34"/>
      <c r="D28" s="23"/>
      <c r="E28" s="22"/>
      <c r="F28" s="22"/>
      <c r="G28" s="22"/>
      <c r="H28" s="8"/>
      <c r="I28" s="8"/>
      <c r="J28" s="120"/>
      <c r="K28" s="2"/>
    </row>
    <row r="29" spans="2:11" ht="15" customHeight="1">
      <c r="B29" s="117"/>
      <c r="C29" s="137" t="s">
        <v>45</v>
      </c>
      <c r="D29" s="122">
        <v>0</v>
      </c>
      <c r="E29" s="126" t="s">
        <v>51</v>
      </c>
      <c r="F29" s="22"/>
      <c r="G29" s="22"/>
      <c r="H29" s="8"/>
      <c r="I29" s="8"/>
      <c r="J29" s="120"/>
      <c r="K29" s="2"/>
    </row>
    <row r="30" spans="2:11" ht="15" customHeight="1">
      <c r="B30" s="117"/>
      <c r="C30" s="281"/>
      <c r="D30" s="122">
        <v>1</v>
      </c>
      <c r="E30" s="126" t="s">
        <v>433</v>
      </c>
      <c r="F30" s="22"/>
      <c r="G30" s="22"/>
      <c r="H30" s="8"/>
      <c r="I30" s="282" t="s">
        <v>448</v>
      </c>
      <c r="J30" s="120"/>
      <c r="K30" s="2"/>
    </row>
    <row r="31" spans="2:11" ht="15" customHeight="1">
      <c r="B31" s="117"/>
      <c r="C31" s="9"/>
      <c r="D31" s="122">
        <v>2</v>
      </c>
      <c r="E31" s="138" t="s">
        <v>22</v>
      </c>
      <c r="F31" s="22"/>
      <c r="G31" s="22"/>
      <c r="H31" s="8"/>
      <c r="I31" s="8"/>
      <c r="J31" s="120"/>
      <c r="K31" s="2"/>
    </row>
    <row r="32" spans="2:11" ht="15" customHeight="1">
      <c r="B32" s="117"/>
      <c r="C32" s="9"/>
      <c r="D32" s="122">
        <v>3</v>
      </c>
      <c r="E32" s="138" t="s">
        <v>23</v>
      </c>
      <c r="F32" s="22"/>
      <c r="G32" s="22"/>
      <c r="H32" s="8"/>
      <c r="I32" s="8"/>
      <c r="J32" s="120"/>
      <c r="K32" s="2"/>
    </row>
    <row r="33" spans="2:11" ht="15" customHeight="1">
      <c r="B33" s="117"/>
      <c r="C33" s="9"/>
      <c r="D33" s="122">
        <v>4</v>
      </c>
      <c r="E33" s="138" t="s">
        <v>24</v>
      </c>
      <c r="F33" s="22"/>
      <c r="G33" s="22"/>
      <c r="H33" s="8"/>
      <c r="I33" s="8"/>
      <c r="J33" s="120"/>
      <c r="K33" s="2"/>
    </row>
    <row r="34" spans="2:11" ht="15" customHeight="1">
      <c r="B34" s="117"/>
      <c r="C34" s="9"/>
      <c r="D34" s="122">
        <v>5</v>
      </c>
      <c r="E34" s="138" t="s">
        <v>25</v>
      </c>
      <c r="F34" s="22"/>
      <c r="G34" s="22"/>
      <c r="H34" s="8"/>
      <c r="I34" s="8"/>
      <c r="J34" s="120"/>
      <c r="K34" s="2"/>
    </row>
    <row r="35" spans="2:11" ht="15" customHeight="1">
      <c r="B35" s="117"/>
      <c r="C35" s="8"/>
      <c r="D35" s="122">
        <v>6</v>
      </c>
      <c r="E35" s="126" t="s">
        <v>26</v>
      </c>
      <c r="F35" s="8"/>
      <c r="G35" s="8"/>
      <c r="H35" s="8"/>
      <c r="I35" s="8"/>
      <c r="J35" s="120"/>
      <c r="K35" s="2"/>
    </row>
    <row r="36" spans="2:11" ht="15" customHeight="1">
      <c r="B36" s="117"/>
      <c r="C36" s="9"/>
      <c r="D36" s="122">
        <v>7</v>
      </c>
      <c r="E36" s="138" t="s">
        <v>27</v>
      </c>
      <c r="F36" s="9"/>
      <c r="G36" s="9"/>
      <c r="H36" s="9"/>
      <c r="I36" s="9"/>
      <c r="J36" s="120"/>
      <c r="K36" s="2"/>
    </row>
    <row r="37" spans="2:11" ht="15" customHeight="1">
      <c r="B37" s="117"/>
      <c r="C37" s="9"/>
      <c r="D37" s="122">
        <v>8</v>
      </c>
      <c r="E37" s="138" t="s">
        <v>28</v>
      </c>
      <c r="F37" s="9"/>
      <c r="G37" s="9"/>
      <c r="H37" s="9"/>
      <c r="I37" s="9"/>
      <c r="J37" s="120"/>
      <c r="K37" s="2"/>
    </row>
    <row r="38" spans="2:11" ht="15" customHeight="1">
      <c r="B38" s="117"/>
      <c r="C38" s="9"/>
      <c r="D38" s="122">
        <v>9</v>
      </c>
      <c r="E38" s="138" t="s">
        <v>29</v>
      </c>
      <c r="F38" s="9"/>
      <c r="G38" s="9"/>
      <c r="H38" s="9"/>
      <c r="I38" s="9"/>
      <c r="J38" s="120"/>
      <c r="K38" s="2"/>
    </row>
    <row r="39" spans="2:11" ht="15" customHeight="1">
      <c r="B39" s="117"/>
      <c r="C39" s="9"/>
      <c r="D39" s="122">
        <v>10</v>
      </c>
      <c r="E39" s="138" t="s">
        <v>30</v>
      </c>
      <c r="F39" s="9"/>
      <c r="G39" s="9"/>
      <c r="H39" s="9"/>
      <c r="I39" s="9"/>
      <c r="J39" s="120"/>
      <c r="K39" s="2"/>
    </row>
    <row r="40" spans="2:11" ht="15" customHeight="1">
      <c r="B40" s="117"/>
      <c r="C40" s="9"/>
      <c r="D40" s="123">
        <v>11</v>
      </c>
      <c r="E40" s="141" t="s">
        <v>439</v>
      </c>
      <c r="F40" s="9"/>
      <c r="G40" s="9"/>
      <c r="H40" s="9"/>
      <c r="I40" s="249" t="s">
        <v>449</v>
      </c>
      <c r="J40" s="120"/>
      <c r="K40" s="2"/>
    </row>
    <row r="41" spans="2:11" ht="15" customHeight="1">
      <c r="B41" s="117"/>
      <c r="C41" s="9"/>
      <c r="D41" s="122">
        <v>12</v>
      </c>
      <c r="E41" s="138" t="s">
        <v>31</v>
      </c>
      <c r="F41" s="9"/>
      <c r="G41" s="9"/>
      <c r="H41" s="9"/>
      <c r="I41" s="9"/>
      <c r="J41" s="120"/>
      <c r="K41" s="2"/>
    </row>
    <row r="42" spans="2:11" ht="15" customHeight="1">
      <c r="B42" s="117"/>
      <c r="C42" s="9"/>
      <c r="D42" s="122">
        <v>13</v>
      </c>
      <c r="E42" s="138" t="s">
        <v>32</v>
      </c>
      <c r="F42" s="9"/>
      <c r="G42" s="9"/>
      <c r="H42" s="9"/>
      <c r="I42" s="9"/>
      <c r="J42" s="120"/>
      <c r="K42" s="2"/>
    </row>
    <row r="43" spans="2:11" ht="15" customHeight="1">
      <c r="B43" s="117"/>
      <c r="C43" s="9"/>
      <c r="D43" s="122">
        <v>14</v>
      </c>
      <c r="E43" s="138" t="s">
        <v>55</v>
      </c>
      <c r="F43" s="9"/>
      <c r="G43" s="9"/>
      <c r="H43" s="9"/>
      <c r="I43" s="9"/>
      <c r="J43" s="120"/>
      <c r="K43" s="2"/>
    </row>
    <row r="44" spans="2:11" ht="15" customHeight="1">
      <c r="B44" s="117"/>
      <c r="C44" s="9"/>
      <c r="D44" s="122">
        <v>15</v>
      </c>
      <c r="E44" s="138" t="s">
        <v>33</v>
      </c>
      <c r="F44" s="9"/>
      <c r="G44" s="9"/>
      <c r="H44" s="9"/>
      <c r="I44" s="9"/>
      <c r="J44" s="120"/>
      <c r="K44" s="2"/>
    </row>
    <row r="45" spans="2:11" ht="15" customHeight="1">
      <c r="B45" s="117"/>
      <c r="C45" s="9"/>
      <c r="D45" s="122">
        <v>16</v>
      </c>
      <c r="E45" s="138" t="s">
        <v>34</v>
      </c>
      <c r="F45" s="9"/>
      <c r="G45" s="9"/>
      <c r="H45" s="9"/>
      <c r="I45" s="9"/>
      <c r="J45" s="120"/>
      <c r="K45" s="2"/>
    </row>
    <row r="46" spans="2:11" ht="15" customHeight="1">
      <c r="B46" s="117"/>
      <c r="C46" s="9"/>
      <c r="D46" s="122">
        <v>17</v>
      </c>
      <c r="E46" s="138" t="s">
        <v>35</v>
      </c>
      <c r="F46" s="9"/>
      <c r="G46" s="9"/>
      <c r="H46" s="9"/>
      <c r="I46" s="9"/>
      <c r="J46" s="120"/>
      <c r="K46" s="2"/>
    </row>
    <row r="47" spans="2:11" ht="15" customHeight="1">
      <c r="B47" s="117"/>
      <c r="C47" s="9"/>
      <c r="D47" s="122">
        <v>18</v>
      </c>
      <c r="E47" s="138" t="s">
        <v>36</v>
      </c>
      <c r="F47" s="9"/>
      <c r="G47" s="9"/>
      <c r="H47" s="9"/>
      <c r="I47" s="9"/>
      <c r="J47" s="120"/>
      <c r="K47" s="2"/>
    </row>
    <row r="48" spans="2:11" ht="15" customHeight="1">
      <c r="B48" s="117"/>
      <c r="C48" s="9"/>
      <c r="D48" s="122">
        <v>19</v>
      </c>
      <c r="E48" s="138" t="s">
        <v>37</v>
      </c>
      <c r="F48" s="9"/>
      <c r="G48" s="9"/>
      <c r="H48" s="9"/>
      <c r="I48" s="9"/>
      <c r="J48" s="120"/>
      <c r="K48" s="2"/>
    </row>
    <row r="49" spans="2:11" ht="15" customHeight="1">
      <c r="B49" s="117"/>
      <c r="C49" s="9"/>
      <c r="D49" s="122">
        <v>20</v>
      </c>
      <c r="E49" s="126" t="s">
        <v>54</v>
      </c>
      <c r="F49" s="9"/>
      <c r="G49" s="9"/>
      <c r="H49" s="9"/>
      <c r="I49" s="9"/>
      <c r="J49" s="120"/>
      <c r="K49" s="2"/>
    </row>
    <row r="50" spans="2:11" ht="15" customHeight="1">
      <c r="B50" s="117"/>
      <c r="C50" s="9"/>
      <c r="D50" s="122">
        <v>21</v>
      </c>
      <c r="E50" s="126" t="s">
        <v>38</v>
      </c>
      <c r="F50" s="9"/>
      <c r="G50" s="9"/>
      <c r="H50" s="9"/>
      <c r="I50" s="9"/>
      <c r="J50" s="120"/>
      <c r="K50" s="2"/>
    </row>
    <row r="51" spans="2:11" ht="15" customHeight="1">
      <c r="B51" s="117"/>
      <c r="C51" s="9"/>
      <c r="D51" s="122">
        <v>22</v>
      </c>
      <c r="E51" s="126" t="s">
        <v>53</v>
      </c>
      <c r="F51" s="9"/>
      <c r="G51" s="9"/>
      <c r="H51" s="9"/>
      <c r="I51" s="9"/>
      <c r="J51" s="120"/>
      <c r="K51" s="2"/>
    </row>
    <row r="52" spans="2:11" ht="15" customHeight="1">
      <c r="B52" s="117"/>
      <c r="C52" s="9"/>
      <c r="D52" s="122">
        <v>23</v>
      </c>
      <c r="E52" s="138" t="s">
        <v>39</v>
      </c>
      <c r="F52" s="9"/>
      <c r="G52" s="9"/>
      <c r="H52" s="9"/>
      <c r="I52" s="9"/>
      <c r="J52" s="120"/>
      <c r="K52" s="2"/>
    </row>
    <row r="53" spans="2:11" ht="15" customHeight="1" thickBot="1">
      <c r="B53" s="117"/>
      <c r="C53" s="9"/>
      <c r="D53" s="9"/>
      <c r="E53" s="9"/>
      <c r="F53" s="9"/>
      <c r="G53" s="9"/>
      <c r="H53" s="9"/>
      <c r="I53" s="9"/>
      <c r="J53" s="120"/>
      <c r="K53" s="2"/>
    </row>
    <row r="54" spans="2:11" ht="15" customHeight="1">
      <c r="B54" s="117"/>
      <c r="C54" s="137" t="s">
        <v>178</v>
      </c>
      <c r="D54" s="308"/>
      <c r="E54" s="351" t="s">
        <v>179</v>
      </c>
      <c r="F54" s="352"/>
      <c r="G54" s="353"/>
      <c r="H54" s="283"/>
      <c r="I54" s="2"/>
      <c r="J54" s="120"/>
      <c r="K54" s="2"/>
    </row>
    <row r="55" spans="2:11" ht="15" customHeight="1">
      <c r="B55" s="117"/>
      <c r="C55" s="34"/>
      <c r="D55" s="309">
        <v>0</v>
      </c>
      <c r="E55" s="126" t="s">
        <v>51</v>
      </c>
      <c r="F55" s="307" t="s">
        <v>843</v>
      </c>
      <c r="G55" s="310"/>
      <c r="H55" s="264"/>
      <c r="I55" s="9"/>
      <c r="J55" s="120"/>
      <c r="K55" s="2"/>
    </row>
    <row r="56" spans="2:11" ht="15" customHeight="1">
      <c r="B56" s="117"/>
      <c r="C56" s="34"/>
      <c r="D56" s="309">
        <v>1</v>
      </c>
      <c r="E56" s="141" t="s">
        <v>16</v>
      </c>
      <c r="F56" s="326">
        <v>0.596231815</v>
      </c>
      <c r="G56" s="311"/>
      <c r="H56" s="249"/>
      <c r="I56" s="9"/>
      <c r="J56" s="120"/>
      <c r="K56" s="2"/>
    </row>
    <row r="57" spans="2:11" ht="15" customHeight="1">
      <c r="B57" s="117"/>
      <c r="C57" s="9"/>
      <c r="D57" s="309">
        <v>2</v>
      </c>
      <c r="E57" s="138" t="s">
        <v>21</v>
      </c>
      <c r="F57" s="326">
        <v>0.15563475600000001</v>
      </c>
      <c r="G57" s="312"/>
      <c r="H57" s="9"/>
      <c r="I57" s="9"/>
      <c r="J57" s="120"/>
      <c r="K57" s="2"/>
    </row>
    <row r="58" spans="2:11" ht="15" customHeight="1">
      <c r="B58" s="117"/>
      <c r="C58" s="9"/>
      <c r="D58" s="309">
        <v>3</v>
      </c>
      <c r="E58" s="138" t="s">
        <v>17</v>
      </c>
      <c r="F58" s="326">
        <v>0.66898581800000001</v>
      </c>
      <c r="G58" s="312"/>
      <c r="H58" s="9"/>
      <c r="I58" s="9"/>
      <c r="J58" s="120"/>
      <c r="K58" s="2"/>
    </row>
    <row r="59" spans="2:11" ht="15" customHeight="1">
      <c r="B59" s="117"/>
      <c r="C59" s="9"/>
      <c r="D59" s="309">
        <v>4</v>
      </c>
      <c r="E59" s="138" t="s">
        <v>19</v>
      </c>
      <c r="F59" s="326">
        <v>1.062473438</v>
      </c>
      <c r="G59" s="312"/>
      <c r="H59" s="9"/>
      <c r="I59" s="9"/>
      <c r="J59" s="120"/>
      <c r="K59" s="2"/>
    </row>
    <row r="60" spans="2:11" ht="15" customHeight="1">
      <c r="B60" s="117"/>
      <c r="C60" s="8"/>
      <c r="D60" s="309">
        <v>5</v>
      </c>
      <c r="E60" s="126" t="s">
        <v>14</v>
      </c>
      <c r="F60" s="326">
        <v>0.131868712</v>
      </c>
      <c r="G60" s="313"/>
      <c r="H60" s="249" t="s">
        <v>844</v>
      </c>
      <c r="I60" s="9"/>
      <c r="J60" s="120"/>
      <c r="K60" s="2"/>
    </row>
    <row r="61" spans="2:11" ht="15" customHeight="1">
      <c r="B61" s="117"/>
      <c r="C61" s="8"/>
      <c r="D61" s="309">
        <v>6</v>
      </c>
      <c r="E61" s="126" t="s">
        <v>42</v>
      </c>
      <c r="F61" s="326">
        <v>0.13408780100000001</v>
      </c>
      <c r="G61" s="313"/>
      <c r="H61" s="9"/>
      <c r="I61" s="9"/>
      <c r="J61" s="120"/>
      <c r="K61" s="2"/>
    </row>
    <row r="62" spans="2:11" ht="15" customHeight="1">
      <c r="B62" s="117"/>
      <c r="C62" s="9"/>
      <c r="D62" s="309">
        <v>7</v>
      </c>
      <c r="E62" s="138" t="s">
        <v>11</v>
      </c>
      <c r="F62" s="326">
        <v>1</v>
      </c>
      <c r="G62" s="314"/>
      <c r="H62" s="9"/>
      <c r="I62" s="9"/>
      <c r="J62" s="120"/>
      <c r="K62" s="2"/>
    </row>
    <row r="63" spans="2:11" ht="15" customHeight="1">
      <c r="B63" s="117"/>
      <c r="C63" s="9"/>
      <c r="D63" s="309">
        <v>8</v>
      </c>
      <c r="E63" s="138" t="s">
        <v>12</v>
      </c>
      <c r="F63" s="326">
        <v>1.2060107579999999</v>
      </c>
      <c r="G63" s="314"/>
      <c r="H63" s="9"/>
      <c r="I63" s="9"/>
      <c r="J63" s="120"/>
      <c r="K63" s="2"/>
    </row>
    <row r="64" spans="2:11" ht="15" customHeight="1">
      <c r="B64" s="117"/>
      <c r="C64" s="9"/>
      <c r="D64" s="309">
        <v>9</v>
      </c>
      <c r="E64" s="138" t="s">
        <v>15</v>
      </c>
      <c r="F64" s="326">
        <v>0.12393723800000001</v>
      </c>
      <c r="G64" s="314"/>
      <c r="H64" s="318"/>
      <c r="I64" s="9"/>
      <c r="J64" s="120"/>
      <c r="K64" s="2"/>
    </row>
    <row r="65" spans="2:11" ht="15" customHeight="1">
      <c r="B65" s="117"/>
      <c r="C65" s="9"/>
      <c r="D65" s="309">
        <v>10</v>
      </c>
      <c r="E65" s="138" t="s">
        <v>20</v>
      </c>
      <c r="F65" s="326">
        <v>1.1244357E-2</v>
      </c>
      <c r="G65" s="314"/>
      <c r="H65" s="9"/>
      <c r="I65" s="9"/>
      <c r="J65" s="120"/>
      <c r="K65" s="2"/>
    </row>
    <row r="66" spans="2:11" ht="15" customHeight="1">
      <c r="B66" s="117"/>
      <c r="C66" s="9"/>
      <c r="D66" s="309">
        <v>11</v>
      </c>
      <c r="E66" s="138" t="s">
        <v>13</v>
      </c>
      <c r="F66" s="326">
        <v>6.1327120000000002E-3</v>
      </c>
      <c r="G66" s="314"/>
      <c r="H66" s="9"/>
      <c r="I66" s="9"/>
      <c r="J66" s="120"/>
      <c r="K66" s="2"/>
    </row>
    <row r="67" spans="2:11" ht="15" customHeight="1">
      <c r="B67" s="117"/>
      <c r="C67" s="9"/>
      <c r="D67" s="309">
        <v>12</v>
      </c>
      <c r="E67" s="138" t="s">
        <v>40</v>
      </c>
      <c r="F67" s="326">
        <v>6.5267799999999996E-4</v>
      </c>
      <c r="G67" s="314"/>
      <c r="H67" s="9"/>
      <c r="I67" s="9"/>
      <c r="J67" s="120"/>
      <c r="K67" s="2"/>
    </row>
    <row r="68" spans="2:11" ht="15" customHeight="1">
      <c r="B68" s="117"/>
      <c r="C68" s="9"/>
      <c r="D68" s="309">
        <v>13</v>
      </c>
      <c r="E68" s="141" t="s">
        <v>171</v>
      </c>
      <c r="F68" s="326">
        <v>4.6402851000000002E-2</v>
      </c>
      <c r="G68" s="314"/>
      <c r="H68" s="9"/>
      <c r="I68" s="9"/>
      <c r="J68" s="120"/>
      <c r="K68" s="2"/>
    </row>
    <row r="69" spans="2:11" ht="15" customHeight="1">
      <c r="B69" s="117"/>
      <c r="C69" s="9"/>
      <c r="D69" s="309">
        <v>14</v>
      </c>
      <c r="E69" s="138" t="s">
        <v>41</v>
      </c>
      <c r="F69" s="326">
        <v>8.4781686999999994E-2</v>
      </c>
      <c r="G69" s="314"/>
      <c r="H69" s="9"/>
      <c r="I69" s="9"/>
      <c r="J69" s="120"/>
      <c r="K69" s="2"/>
    </row>
    <row r="70" spans="2:11" ht="15" customHeight="1">
      <c r="B70" s="117"/>
      <c r="C70" s="9"/>
      <c r="D70" s="309">
        <v>15</v>
      </c>
      <c r="E70" s="141" t="s">
        <v>172</v>
      </c>
      <c r="F70" s="326">
        <v>0.53960716600000003</v>
      </c>
      <c r="G70" s="314"/>
      <c r="H70" s="9"/>
      <c r="I70" s="9"/>
      <c r="J70" s="120"/>
      <c r="K70" s="2"/>
    </row>
    <row r="71" spans="2:11" ht="15" customHeight="1">
      <c r="B71" s="117"/>
      <c r="C71" s="9"/>
      <c r="D71" s="309">
        <v>16</v>
      </c>
      <c r="E71" s="138" t="s">
        <v>57</v>
      </c>
      <c r="F71" s="326">
        <v>9.657545E-3</v>
      </c>
      <c r="G71" s="314"/>
      <c r="H71" s="9"/>
      <c r="I71" s="9"/>
      <c r="J71" s="120"/>
      <c r="K71" s="2"/>
    </row>
    <row r="72" spans="2:11" ht="15" customHeight="1">
      <c r="B72" s="117"/>
      <c r="C72" s="9"/>
      <c r="D72" s="309">
        <v>17</v>
      </c>
      <c r="E72" s="138" t="s">
        <v>43</v>
      </c>
      <c r="F72" s="326">
        <v>8.7267650000000002E-2</v>
      </c>
      <c r="G72" s="314"/>
      <c r="H72" s="9"/>
      <c r="I72" s="9"/>
      <c r="J72" s="120"/>
      <c r="K72" s="2"/>
    </row>
    <row r="73" spans="2:11" ht="15" customHeight="1">
      <c r="B73" s="117"/>
      <c r="C73" s="9"/>
      <c r="D73" s="309">
        <v>18</v>
      </c>
      <c r="E73" s="138" t="s">
        <v>18</v>
      </c>
      <c r="F73" s="326">
        <v>0.70601524999999998</v>
      </c>
      <c r="G73" s="314"/>
      <c r="H73" s="9"/>
      <c r="I73" s="9"/>
      <c r="J73" s="120"/>
      <c r="K73" s="2"/>
    </row>
    <row r="74" spans="2:11" ht="15" customHeight="1" thickBot="1">
      <c r="B74" s="117"/>
      <c r="C74" s="9"/>
      <c r="D74" s="315">
        <v>19</v>
      </c>
      <c r="E74" s="316" t="s">
        <v>10</v>
      </c>
      <c r="F74" s="345">
        <v>0.96255654999999996</v>
      </c>
      <c r="G74" s="317"/>
      <c r="H74" s="9"/>
      <c r="I74" s="9"/>
      <c r="J74" s="120"/>
      <c r="K74" s="2"/>
    </row>
    <row r="75" spans="2:11" ht="15" customHeight="1">
      <c r="B75" s="117"/>
      <c r="C75" s="9"/>
      <c r="D75" s="23"/>
      <c r="E75" s="22"/>
      <c r="F75" s="9"/>
      <c r="G75" s="9"/>
      <c r="H75" s="9"/>
      <c r="I75" s="9"/>
      <c r="J75" s="120"/>
      <c r="K75" s="2"/>
    </row>
    <row r="76" spans="2:11" ht="15" customHeight="1">
      <c r="B76" s="117"/>
      <c r="C76" s="137" t="s">
        <v>46</v>
      </c>
      <c r="D76" s="122">
        <v>0</v>
      </c>
      <c r="E76" s="142" t="s">
        <v>51</v>
      </c>
      <c r="F76" s="143"/>
      <c r="G76" s="140"/>
      <c r="H76" s="9"/>
      <c r="I76" s="9"/>
      <c r="J76" s="120"/>
      <c r="K76" s="2"/>
    </row>
    <row r="77" spans="2:11" ht="15" customHeight="1">
      <c r="B77" s="117"/>
      <c r="C77" s="34"/>
      <c r="D77" s="122">
        <v>1</v>
      </c>
      <c r="E77" s="144">
        <v>1</v>
      </c>
      <c r="F77" s="145" t="s">
        <v>130</v>
      </c>
      <c r="G77" s="146" t="s">
        <v>135</v>
      </c>
      <c r="H77" s="9"/>
      <c r="I77" s="9"/>
      <c r="J77" s="120"/>
    </row>
    <row r="78" spans="2:11" ht="15" customHeight="1">
      <c r="B78" s="117"/>
      <c r="C78" s="9"/>
      <c r="D78" s="122">
        <v>2</v>
      </c>
      <c r="E78" s="144">
        <v>1000</v>
      </c>
      <c r="F78" s="145" t="s">
        <v>131</v>
      </c>
      <c r="G78" s="146" t="s">
        <v>133</v>
      </c>
      <c r="H78" s="9"/>
      <c r="I78" s="9"/>
      <c r="J78" s="120"/>
    </row>
    <row r="79" spans="2:11" ht="15" customHeight="1">
      <c r="B79" s="117"/>
      <c r="C79" s="9"/>
      <c r="D79" s="122">
        <v>3</v>
      </c>
      <c r="E79" s="144">
        <v>1000000</v>
      </c>
      <c r="F79" s="145" t="s">
        <v>132</v>
      </c>
      <c r="G79" s="146" t="s">
        <v>134</v>
      </c>
      <c r="H79" s="9"/>
      <c r="I79" s="9"/>
      <c r="J79" s="120"/>
    </row>
    <row r="80" spans="2:11" ht="15" customHeight="1">
      <c r="B80" s="117"/>
      <c r="C80" s="9"/>
      <c r="D80" s="23"/>
      <c r="E80" s="22"/>
      <c r="F80" s="9"/>
      <c r="G80" s="9"/>
      <c r="H80" s="9"/>
      <c r="I80" s="9"/>
      <c r="J80" s="120"/>
    </row>
    <row r="81" spans="2:12" ht="15" customHeight="1">
      <c r="B81" s="117"/>
      <c r="C81" s="137" t="s">
        <v>47</v>
      </c>
      <c r="D81" s="122">
        <v>0</v>
      </c>
      <c r="E81" s="142" t="s">
        <v>51</v>
      </c>
      <c r="F81" s="147"/>
      <c r="G81" s="140"/>
      <c r="H81" s="9"/>
      <c r="I81" s="9"/>
      <c r="J81" s="120"/>
    </row>
    <row r="82" spans="2:12" ht="15" customHeight="1">
      <c r="B82" s="117"/>
      <c r="C82" s="34"/>
      <c r="D82" s="122">
        <v>1</v>
      </c>
      <c r="E82" s="148" t="s">
        <v>44</v>
      </c>
      <c r="F82" s="147"/>
      <c r="G82" s="140"/>
      <c r="H82" s="9"/>
      <c r="I82" s="9"/>
      <c r="J82" s="120"/>
    </row>
    <row r="83" spans="2:12" ht="15" customHeight="1">
      <c r="B83" s="117"/>
      <c r="C83" s="9"/>
      <c r="D83" s="122">
        <v>2</v>
      </c>
      <c r="E83" s="148" t="s">
        <v>56</v>
      </c>
      <c r="F83" s="147"/>
      <c r="G83" s="140"/>
      <c r="H83" s="9"/>
      <c r="I83" s="9"/>
      <c r="J83" s="120"/>
    </row>
    <row r="84" spans="2:12" ht="15" customHeight="1">
      <c r="B84" s="117"/>
      <c r="C84" s="9"/>
      <c r="D84" s="122">
        <v>3</v>
      </c>
      <c r="E84" s="148" t="s">
        <v>49</v>
      </c>
      <c r="F84" s="147"/>
      <c r="G84" s="140"/>
      <c r="H84" s="9"/>
      <c r="I84" s="9"/>
      <c r="J84" s="120"/>
    </row>
    <row r="85" spans="2:12" ht="15" customHeight="1">
      <c r="B85" s="117"/>
      <c r="C85" s="9"/>
      <c r="D85" s="23"/>
      <c r="E85" s="22"/>
      <c r="F85" s="9"/>
      <c r="G85" s="9"/>
      <c r="H85" s="9"/>
      <c r="I85" s="9"/>
      <c r="J85" s="120"/>
    </row>
    <row r="86" spans="2:12" ht="15" customHeight="1">
      <c r="B86" s="117"/>
      <c r="C86" s="137" t="s">
        <v>166</v>
      </c>
      <c r="D86" s="122">
        <v>0</v>
      </c>
      <c r="E86" s="149"/>
      <c r="F86" s="140"/>
      <c r="G86" s="22"/>
      <c r="H86" s="9"/>
      <c r="I86" s="9"/>
      <c r="J86" s="120"/>
    </row>
    <row r="87" spans="2:12" ht="15" customHeight="1">
      <c r="B87" s="117"/>
      <c r="C87" s="9"/>
      <c r="D87" s="122">
        <v>1</v>
      </c>
      <c r="E87" s="149" t="s">
        <v>164</v>
      </c>
      <c r="F87" s="140"/>
      <c r="G87" s="22"/>
      <c r="H87" s="9"/>
      <c r="I87" s="9"/>
      <c r="J87" s="120"/>
    </row>
    <row r="88" spans="2:12" ht="15" customHeight="1">
      <c r="B88" s="117"/>
      <c r="C88" s="9"/>
      <c r="D88" s="122">
        <v>2</v>
      </c>
      <c r="E88" s="149" t="s">
        <v>165</v>
      </c>
      <c r="F88" s="140"/>
      <c r="G88" s="22"/>
      <c r="H88" s="9"/>
      <c r="I88" s="9"/>
      <c r="J88" s="120"/>
    </row>
    <row r="89" spans="2:12" ht="15" customHeight="1">
      <c r="B89" s="117"/>
      <c r="C89" s="9"/>
      <c r="D89" s="238">
        <v>3</v>
      </c>
      <c r="E89" s="239" t="s">
        <v>417</v>
      </c>
      <c r="F89" s="240"/>
      <c r="G89" s="22"/>
      <c r="H89" s="249" t="s">
        <v>404</v>
      </c>
      <c r="I89" s="9"/>
      <c r="J89" s="120"/>
      <c r="L89" s="260" t="s">
        <v>418</v>
      </c>
    </row>
    <row r="90" spans="2:12" ht="15" customHeight="1">
      <c r="B90" s="117"/>
      <c r="C90" s="9"/>
      <c r="D90" s="122">
        <v>4</v>
      </c>
      <c r="E90" s="149" t="s">
        <v>390</v>
      </c>
      <c r="F90" s="140"/>
      <c r="G90" s="9"/>
      <c r="H90" s="249" t="s">
        <v>435</v>
      </c>
      <c r="I90" s="9"/>
      <c r="J90" s="120"/>
    </row>
    <row r="91" spans="2:12" ht="15" customHeight="1">
      <c r="B91" s="117"/>
      <c r="C91" s="137" t="s">
        <v>292</v>
      </c>
      <c r="D91" s="23"/>
      <c r="E91" s="22"/>
      <c r="F91" s="9"/>
      <c r="G91" s="22"/>
      <c r="H91" s="9"/>
      <c r="I91" s="9"/>
      <c r="J91" s="120"/>
    </row>
    <row r="92" spans="2:12" ht="15" customHeight="1">
      <c r="B92" s="117"/>
      <c r="C92" s="9"/>
      <c r="D92" s="122">
        <v>1</v>
      </c>
      <c r="E92" s="149" t="s">
        <v>288</v>
      </c>
      <c r="F92" s="140"/>
      <c r="G92" s="22"/>
      <c r="H92" s="9"/>
      <c r="I92" s="9"/>
      <c r="J92" s="120"/>
    </row>
    <row r="93" spans="2:12" ht="15" customHeight="1">
      <c r="B93" s="117"/>
      <c r="C93" s="9"/>
      <c r="D93" s="122">
        <v>2</v>
      </c>
      <c r="E93" s="149" t="s">
        <v>289</v>
      </c>
      <c r="F93" s="140"/>
      <c r="G93" s="22"/>
      <c r="H93" s="9"/>
      <c r="I93" s="9"/>
      <c r="J93" s="120"/>
    </row>
    <row r="94" spans="2:12" ht="15" customHeight="1">
      <c r="B94" s="117"/>
      <c r="C94" s="9"/>
      <c r="D94" s="122">
        <v>3</v>
      </c>
      <c r="E94" s="149" t="s">
        <v>290</v>
      </c>
      <c r="F94" s="140"/>
      <c r="G94" s="22"/>
      <c r="H94" s="9"/>
      <c r="I94" s="9"/>
      <c r="J94" s="120"/>
    </row>
    <row r="95" spans="2:12" ht="15" customHeight="1">
      <c r="B95" s="117"/>
      <c r="C95" s="9"/>
      <c r="D95" s="122">
        <v>4</v>
      </c>
      <c r="E95" s="149" t="s">
        <v>293</v>
      </c>
      <c r="F95" s="140"/>
      <c r="G95" s="22"/>
      <c r="H95" s="9"/>
      <c r="I95" s="9"/>
      <c r="J95" s="120"/>
    </row>
    <row r="96" spans="2:12" ht="15" customHeight="1">
      <c r="B96" s="117"/>
      <c r="C96" s="9"/>
      <c r="D96" s="122">
        <v>5</v>
      </c>
      <c r="E96" s="149" t="s">
        <v>294</v>
      </c>
      <c r="F96" s="140"/>
      <c r="G96" s="22"/>
      <c r="H96" s="9"/>
      <c r="I96" s="9"/>
      <c r="J96" s="120"/>
    </row>
    <row r="97" spans="2:16" ht="15" customHeight="1">
      <c r="B97" s="117"/>
      <c r="C97" s="9"/>
      <c r="D97" s="122">
        <v>6</v>
      </c>
      <c r="E97" s="149" t="s">
        <v>295</v>
      </c>
      <c r="F97" s="140"/>
      <c r="G97" s="22"/>
      <c r="H97" s="9"/>
      <c r="I97" s="9"/>
      <c r="J97" s="120"/>
    </row>
    <row r="98" spans="2:16" ht="15" customHeight="1">
      <c r="B98" s="117"/>
      <c r="C98" s="9"/>
      <c r="D98" s="122">
        <v>7</v>
      </c>
      <c r="E98" s="149" t="s">
        <v>296</v>
      </c>
      <c r="F98" s="140"/>
      <c r="G98" s="22"/>
      <c r="H98" s="9"/>
      <c r="I98" s="9"/>
      <c r="J98" s="120"/>
    </row>
    <row r="99" spans="2:16" ht="15" customHeight="1">
      <c r="B99" s="117"/>
      <c r="C99" s="9"/>
      <c r="D99" s="122">
        <v>8</v>
      </c>
      <c r="E99" s="149" t="s">
        <v>291</v>
      </c>
      <c r="F99" s="140"/>
      <c r="G99" s="22"/>
      <c r="H99" s="9"/>
      <c r="I99" s="9"/>
      <c r="J99" s="120"/>
    </row>
    <row r="100" spans="2:16" ht="15" customHeight="1">
      <c r="B100" s="117"/>
      <c r="C100" s="9"/>
      <c r="D100" s="122">
        <v>9</v>
      </c>
      <c r="E100" s="149" t="s">
        <v>284</v>
      </c>
      <c r="F100" s="140"/>
      <c r="G100" s="22"/>
      <c r="H100" s="9"/>
      <c r="I100" s="9"/>
      <c r="J100" s="120"/>
    </row>
    <row r="101" spans="2:16" ht="15" customHeight="1">
      <c r="B101" s="117"/>
      <c r="C101" s="9"/>
      <c r="D101" s="122">
        <v>10</v>
      </c>
      <c r="E101" s="149" t="s">
        <v>285</v>
      </c>
      <c r="F101" s="140"/>
      <c r="G101" s="22"/>
      <c r="H101" s="9"/>
      <c r="I101" s="9"/>
      <c r="J101" s="120"/>
    </row>
    <row r="102" spans="2:16" ht="15" customHeight="1">
      <c r="B102" s="117"/>
      <c r="C102" s="9"/>
      <c r="D102" s="122">
        <v>11</v>
      </c>
      <c r="E102" s="149" t="s">
        <v>286</v>
      </c>
      <c r="F102" s="140"/>
      <c r="G102" s="22"/>
      <c r="H102" s="9"/>
      <c r="I102" s="9"/>
      <c r="J102" s="120"/>
    </row>
    <row r="103" spans="2:16" ht="20.100000000000001" customHeight="1">
      <c r="B103" s="117"/>
      <c r="C103" s="9"/>
      <c r="D103" s="122">
        <v>12</v>
      </c>
      <c r="E103" s="149" t="s">
        <v>287</v>
      </c>
      <c r="F103" s="140"/>
      <c r="G103" s="9"/>
      <c r="H103" s="9"/>
      <c r="I103" s="9"/>
      <c r="J103" s="120"/>
    </row>
    <row r="104" spans="2:16" ht="30" customHeight="1">
      <c r="B104" s="272"/>
      <c r="C104" s="137" t="s">
        <v>406</v>
      </c>
      <c r="D104" s="271"/>
      <c r="E104" s="271"/>
      <c r="F104" s="271"/>
      <c r="G104" s="262"/>
      <c r="H104" s="262"/>
      <c r="I104" s="262"/>
      <c r="J104" s="273"/>
      <c r="K104" s="261"/>
    </row>
    <row r="105" spans="2:16">
      <c r="B105" s="272"/>
      <c r="C105" s="265"/>
      <c r="D105" s="122">
        <v>1</v>
      </c>
      <c r="E105" s="149"/>
      <c r="F105" s="140"/>
      <c r="G105" s="265"/>
      <c r="H105" s="242" t="s">
        <v>405</v>
      </c>
      <c r="I105" s="265"/>
      <c r="J105" s="274"/>
      <c r="K105" s="265"/>
      <c r="L105" s="2"/>
      <c r="M105" s="2"/>
      <c r="N105" s="2"/>
      <c r="O105" s="2"/>
      <c r="P105" s="2"/>
    </row>
    <row r="106" spans="2:16">
      <c r="B106" s="272"/>
      <c r="C106" s="265"/>
      <c r="D106" s="122">
        <v>2</v>
      </c>
      <c r="E106" s="149" t="s">
        <v>434</v>
      </c>
      <c r="F106" s="140"/>
      <c r="G106" s="265"/>
      <c r="H106" s="264"/>
      <c r="I106" s="265"/>
      <c r="J106" s="274"/>
      <c r="K106" s="265"/>
      <c r="L106" s="2"/>
      <c r="M106" s="2"/>
      <c r="N106" s="2"/>
      <c r="O106" s="2"/>
      <c r="P106" s="2"/>
    </row>
    <row r="107" spans="2:16">
      <c r="B107" s="272"/>
      <c r="C107" s="265"/>
      <c r="D107" s="122">
        <v>3</v>
      </c>
      <c r="E107" s="149" t="s">
        <v>389</v>
      </c>
      <c r="F107" s="140"/>
      <c r="G107" s="265"/>
      <c r="H107" s="265"/>
      <c r="I107" s="265"/>
      <c r="J107" s="274"/>
      <c r="K107" s="265"/>
      <c r="L107" s="2"/>
      <c r="M107" s="2"/>
      <c r="N107" s="2"/>
      <c r="O107" s="2"/>
      <c r="P107" s="2"/>
    </row>
    <row r="108" spans="2:16">
      <c r="B108" s="272"/>
      <c r="C108" s="265"/>
      <c r="D108" s="122">
        <v>4</v>
      </c>
      <c r="E108" s="149" t="s">
        <v>374</v>
      </c>
      <c r="F108" s="140"/>
      <c r="G108" s="265"/>
      <c r="H108" s="265"/>
      <c r="I108" s="265"/>
      <c r="J108" s="274"/>
      <c r="K108" s="265"/>
      <c r="L108" s="2"/>
      <c r="M108" s="2"/>
      <c r="N108" s="2"/>
      <c r="O108" s="2"/>
      <c r="P108" s="2"/>
    </row>
    <row r="109" spans="2:16">
      <c r="B109" s="272"/>
      <c r="C109" s="265"/>
      <c r="D109" s="122">
        <v>5</v>
      </c>
      <c r="E109" s="149" t="s">
        <v>403</v>
      </c>
      <c r="F109" s="140"/>
      <c r="G109" s="265"/>
      <c r="H109" s="265"/>
      <c r="I109" s="265"/>
      <c r="J109" s="274"/>
      <c r="K109" s="265"/>
      <c r="L109" s="2"/>
      <c r="M109" s="2"/>
      <c r="N109" s="2"/>
      <c r="O109" s="2"/>
      <c r="P109" s="2"/>
    </row>
    <row r="110" spans="2:16">
      <c r="B110" s="272"/>
      <c r="C110" s="265"/>
      <c r="D110" s="265"/>
      <c r="E110" s="265"/>
      <c r="F110" s="265"/>
      <c r="G110" s="265"/>
      <c r="H110" s="266"/>
      <c r="I110" s="265"/>
      <c r="J110" s="274"/>
      <c r="K110" s="267"/>
      <c r="L110" s="2"/>
      <c r="M110" s="2"/>
      <c r="N110" s="2"/>
      <c r="O110" s="2"/>
      <c r="P110" s="2"/>
    </row>
    <row r="111" spans="2:16">
      <c r="B111" s="272"/>
      <c r="C111" s="265"/>
      <c r="D111" s="265"/>
      <c r="E111" s="265"/>
      <c r="F111" s="265"/>
      <c r="G111" s="265"/>
      <c r="H111" s="266"/>
      <c r="I111" s="265"/>
      <c r="J111" s="274"/>
      <c r="K111" s="267"/>
      <c r="L111" s="2"/>
      <c r="M111" s="2"/>
      <c r="N111" s="2"/>
      <c r="O111" s="2"/>
      <c r="P111" s="2"/>
    </row>
    <row r="112" spans="2:16">
      <c r="B112" s="272"/>
      <c r="C112" s="137" t="s">
        <v>407</v>
      </c>
      <c r="D112" s="265"/>
      <c r="E112" s="265"/>
      <c r="F112" s="265"/>
      <c r="G112" s="265"/>
      <c r="H112" s="266"/>
      <c r="I112" s="265"/>
      <c r="J112" s="274"/>
      <c r="K112" s="267"/>
      <c r="L112" s="2"/>
      <c r="M112" s="2"/>
      <c r="N112" s="2"/>
      <c r="O112" s="2"/>
      <c r="P112" s="2"/>
    </row>
    <row r="113" spans="2:16">
      <c r="B113" s="272"/>
      <c r="C113" s="265"/>
      <c r="D113" s="212">
        <v>1</v>
      </c>
      <c r="E113" s="263"/>
      <c r="F113" s="268"/>
      <c r="G113" s="265"/>
      <c r="H113" s="242" t="s">
        <v>412</v>
      </c>
      <c r="I113" s="265"/>
      <c r="J113" s="274"/>
      <c r="K113" s="269"/>
      <c r="L113" s="2"/>
      <c r="M113" s="2"/>
      <c r="N113" s="2"/>
      <c r="O113" s="2"/>
      <c r="P113" s="2"/>
    </row>
    <row r="114" spans="2:16">
      <c r="B114" s="272"/>
      <c r="C114" s="265"/>
      <c r="D114" s="212">
        <v>2</v>
      </c>
      <c r="E114" s="263" t="s">
        <v>409</v>
      </c>
      <c r="F114" s="268"/>
      <c r="G114" s="265"/>
      <c r="H114" s="270"/>
      <c r="I114" s="265"/>
      <c r="J114" s="274"/>
      <c r="K114" s="267"/>
      <c r="L114" s="2"/>
      <c r="M114" s="2"/>
      <c r="N114" s="2"/>
      <c r="O114" s="2"/>
      <c r="P114" s="2"/>
    </row>
    <row r="115" spans="2:16">
      <c r="B115" s="272"/>
      <c r="C115" s="265"/>
      <c r="D115" s="212">
        <v>3</v>
      </c>
      <c r="E115" s="263" t="s">
        <v>408</v>
      </c>
      <c r="F115" s="268"/>
      <c r="G115" s="265"/>
      <c r="H115" s="270"/>
      <c r="I115" s="265"/>
      <c r="J115" s="274"/>
      <c r="K115" s="267"/>
      <c r="L115" s="2"/>
      <c r="M115" s="2"/>
      <c r="N115" s="2"/>
      <c r="O115" s="2"/>
      <c r="P115" s="2"/>
    </row>
    <row r="116" spans="2:16">
      <c r="B116" s="272"/>
      <c r="C116" s="265"/>
      <c r="D116" s="212">
        <v>4</v>
      </c>
      <c r="E116" s="263" t="s">
        <v>410</v>
      </c>
      <c r="F116" s="268"/>
      <c r="G116" s="265"/>
      <c r="H116" s="270"/>
      <c r="I116" s="265"/>
      <c r="J116" s="274"/>
      <c r="K116" s="267"/>
      <c r="L116" s="2"/>
      <c r="M116" s="2"/>
      <c r="N116" s="2"/>
      <c r="O116" s="2"/>
      <c r="P116" s="2"/>
    </row>
    <row r="117" spans="2:16">
      <c r="B117" s="272"/>
      <c r="C117" s="265"/>
      <c r="D117" s="212">
        <v>5</v>
      </c>
      <c r="E117" s="263" t="s">
        <v>411</v>
      </c>
      <c r="F117" s="268"/>
      <c r="G117" s="265"/>
      <c r="H117" s="270"/>
      <c r="I117" s="265"/>
      <c r="J117" s="274"/>
      <c r="K117" s="267"/>
      <c r="L117" s="2"/>
      <c r="M117" s="2"/>
      <c r="N117" s="2"/>
      <c r="O117" s="2"/>
      <c r="P117" s="2"/>
    </row>
    <row r="118" spans="2:16">
      <c r="B118" s="272"/>
      <c r="C118" s="265"/>
      <c r="D118" s="212">
        <v>6</v>
      </c>
      <c r="E118" s="263" t="s">
        <v>422</v>
      </c>
      <c r="F118" s="268"/>
      <c r="G118" s="265"/>
      <c r="H118" s="266"/>
      <c r="I118" s="265"/>
      <c r="J118" s="274"/>
      <c r="K118" s="267"/>
      <c r="L118" s="2"/>
      <c r="M118" s="2"/>
      <c r="N118" s="2"/>
      <c r="O118" s="2"/>
      <c r="P118" s="2"/>
    </row>
    <row r="119" spans="2:16">
      <c r="B119" s="272"/>
      <c r="C119" s="265"/>
      <c r="D119" s="212">
        <v>7</v>
      </c>
      <c r="E119" s="263" t="s">
        <v>382</v>
      </c>
      <c r="F119" s="268"/>
      <c r="G119" s="265"/>
      <c r="H119" s="266"/>
      <c r="I119" s="265"/>
      <c r="J119" s="274"/>
      <c r="K119" s="267"/>
      <c r="L119" s="2"/>
      <c r="M119" s="2"/>
      <c r="N119" s="2"/>
      <c r="O119" s="2"/>
      <c r="P119" s="2"/>
    </row>
    <row r="120" spans="2:16">
      <c r="B120" s="272"/>
      <c r="C120" s="265"/>
      <c r="D120" s="212">
        <v>8</v>
      </c>
      <c r="E120" s="263" t="s">
        <v>432</v>
      </c>
      <c r="F120" s="268"/>
      <c r="G120" s="265"/>
      <c r="H120" s="266"/>
      <c r="I120" s="265"/>
      <c r="J120" s="274"/>
      <c r="K120" s="267"/>
      <c r="L120" s="2"/>
      <c r="M120" s="2"/>
      <c r="N120" s="2"/>
      <c r="O120" s="2"/>
      <c r="P120" s="2"/>
    </row>
    <row r="121" spans="2:16">
      <c r="B121" s="272"/>
      <c r="C121" s="265"/>
      <c r="D121" s="212">
        <v>9</v>
      </c>
      <c r="E121" s="263" t="s">
        <v>403</v>
      </c>
      <c r="F121" s="268"/>
      <c r="G121" s="265"/>
      <c r="H121" s="266"/>
      <c r="I121" s="265"/>
      <c r="J121" s="274"/>
      <c r="K121" s="267"/>
      <c r="L121" s="2"/>
      <c r="M121" s="2"/>
      <c r="N121" s="2"/>
      <c r="O121" s="2"/>
      <c r="P121" s="2"/>
    </row>
    <row r="122" spans="2:16">
      <c r="B122" s="272"/>
      <c r="C122" s="265"/>
      <c r="D122" s="265"/>
      <c r="E122" s="265"/>
      <c r="F122" s="265"/>
      <c r="G122" s="265"/>
      <c r="H122" s="266"/>
      <c r="I122" s="265"/>
      <c r="J122" s="274"/>
      <c r="K122" s="267"/>
      <c r="L122" s="2"/>
      <c r="M122" s="2"/>
      <c r="N122" s="2"/>
      <c r="O122" s="2"/>
      <c r="P122" s="2"/>
    </row>
    <row r="123" spans="2:16">
      <c r="B123" s="272"/>
      <c r="C123" s="265"/>
      <c r="D123" s="265"/>
      <c r="E123" s="265"/>
      <c r="F123" s="265"/>
      <c r="G123" s="265"/>
      <c r="H123" s="266"/>
      <c r="I123" s="265"/>
      <c r="J123" s="274"/>
      <c r="K123" s="267"/>
      <c r="L123" s="2"/>
      <c r="M123" s="2"/>
      <c r="N123" s="2"/>
      <c r="O123" s="2"/>
      <c r="P123" s="2"/>
    </row>
    <row r="124" spans="2:16">
      <c r="B124" s="272"/>
      <c r="C124" s="265"/>
      <c r="D124" s="265"/>
      <c r="E124" s="265"/>
      <c r="F124" s="265"/>
      <c r="G124" s="265"/>
      <c r="H124" s="266"/>
      <c r="I124" s="265"/>
      <c r="J124" s="274"/>
      <c r="K124" s="265"/>
      <c r="L124" s="2"/>
      <c r="M124" s="2"/>
      <c r="N124" s="2"/>
      <c r="O124" s="2"/>
      <c r="P124" s="2"/>
    </row>
    <row r="125" spans="2:16">
      <c r="B125" s="272"/>
      <c r="C125" s="137" t="s">
        <v>413</v>
      </c>
      <c r="D125" s="265"/>
      <c r="E125" s="265"/>
      <c r="F125" s="265"/>
      <c r="G125" s="265"/>
      <c r="H125" s="242" t="s">
        <v>414</v>
      </c>
      <c r="I125" s="265"/>
      <c r="J125" s="274"/>
      <c r="K125" s="265"/>
      <c r="L125" s="2"/>
      <c r="M125" s="2"/>
      <c r="N125" s="2"/>
      <c r="O125" s="2"/>
      <c r="P125" s="2"/>
    </row>
    <row r="126" spans="2:16">
      <c r="B126" s="272"/>
      <c r="C126" s="265"/>
      <c r="D126" s="212">
        <v>1</v>
      </c>
      <c r="E126" s="263"/>
      <c r="F126" s="268"/>
      <c r="G126" s="265"/>
      <c r="H126" s="270"/>
      <c r="I126" s="265"/>
      <c r="J126" s="274"/>
      <c r="K126" s="265"/>
      <c r="L126" s="2"/>
      <c r="M126" s="2"/>
      <c r="N126" s="2"/>
      <c r="O126" s="2"/>
      <c r="P126" s="2"/>
    </row>
    <row r="127" spans="2:16">
      <c r="B127" s="272"/>
      <c r="C127" s="265"/>
      <c r="D127" s="212">
        <v>2</v>
      </c>
      <c r="E127" s="263" t="s">
        <v>409</v>
      </c>
      <c r="F127" s="268"/>
      <c r="G127" s="265"/>
      <c r="H127" s="270"/>
      <c r="I127" s="265"/>
      <c r="J127" s="274"/>
      <c r="K127" s="265"/>
      <c r="L127" s="2"/>
      <c r="M127" s="2"/>
      <c r="N127" s="2"/>
      <c r="O127" s="2"/>
      <c r="P127" s="2"/>
    </row>
    <row r="128" spans="2:16">
      <c r="B128" s="272"/>
      <c r="C128" s="265"/>
      <c r="D128" s="212">
        <v>3</v>
      </c>
      <c r="E128" s="263" t="s">
        <v>408</v>
      </c>
      <c r="F128" s="268"/>
      <c r="G128" s="265"/>
      <c r="H128" s="270"/>
      <c r="I128" s="265"/>
      <c r="J128" s="274"/>
      <c r="K128" s="265"/>
      <c r="L128" s="2"/>
      <c r="M128" s="2"/>
      <c r="N128" s="2"/>
      <c r="O128" s="2"/>
      <c r="P128" s="2"/>
    </row>
    <row r="129" spans="2:11">
      <c r="B129" s="272"/>
      <c r="C129" s="265"/>
      <c r="D129" s="212">
        <v>4</v>
      </c>
      <c r="E129" s="263" t="s">
        <v>410</v>
      </c>
      <c r="F129" s="268"/>
      <c r="G129" s="265"/>
      <c r="H129" s="270"/>
      <c r="I129" s="265"/>
      <c r="J129" s="274"/>
      <c r="K129" s="261"/>
    </row>
    <row r="130" spans="2:11">
      <c r="B130" s="272"/>
      <c r="C130" s="265"/>
      <c r="D130" s="212">
        <v>5</v>
      </c>
      <c r="E130" s="263" t="s">
        <v>411</v>
      </c>
      <c r="F130" s="268"/>
      <c r="G130" s="265"/>
      <c r="H130" s="270"/>
      <c r="I130" s="265"/>
      <c r="J130" s="274"/>
      <c r="K130" s="261"/>
    </row>
    <row r="131" spans="2:11">
      <c r="B131" s="272"/>
      <c r="C131" s="265"/>
      <c r="D131" s="122">
        <v>6</v>
      </c>
      <c r="E131" s="149" t="s">
        <v>422</v>
      </c>
      <c r="F131" s="140"/>
      <c r="G131" s="265"/>
      <c r="H131" s="266"/>
      <c r="I131" s="265"/>
      <c r="J131" s="274"/>
      <c r="K131" s="261"/>
    </row>
    <row r="132" spans="2:11">
      <c r="B132" s="272"/>
      <c r="C132" s="265"/>
      <c r="D132" s="122">
        <v>7</v>
      </c>
      <c r="E132" s="149" t="s">
        <v>403</v>
      </c>
      <c r="F132" s="140"/>
      <c r="G132" s="265"/>
      <c r="H132" s="266"/>
      <c r="I132" s="265"/>
      <c r="J132" s="274"/>
      <c r="K132" s="261"/>
    </row>
    <row r="133" spans="2:11">
      <c r="B133" s="272"/>
      <c r="C133" s="265"/>
      <c r="D133" s="265"/>
      <c r="E133" s="265"/>
      <c r="F133" s="265"/>
      <c r="G133" s="265"/>
      <c r="H133" s="265"/>
      <c r="I133" s="265"/>
      <c r="J133" s="274"/>
      <c r="K133" s="261"/>
    </row>
    <row r="134" spans="2:11">
      <c r="B134" s="272"/>
      <c r="C134" s="265"/>
      <c r="D134" s="265"/>
      <c r="E134" s="265"/>
      <c r="F134" s="265"/>
      <c r="G134" s="265"/>
      <c r="H134" s="265"/>
      <c r="I134" s="265"/>
      <c r="J134" s="274"/>
      <c r="K134" s="261"/>
    </row>
    <row r="135" spans="2:11">
      <c r="B135" s="272"/>
      <c r="C135" s="265"/>
      <c r="D135" s="265"/>
      <c r="E135" s="265"/>
      <c r="F135" s="265"/>
      <c r="G135" s="265"/>
      <c r="H135" s="265"/>
      <c r="I135" s="265"/>
      <c r="J135" s="274"/>
      <c r="K135" s="261"/>
    </row>
    <row r="136" spans="2:11">
      <c r="B136" s="272"/>
      <c r="C136" s="137" t="s">
        <v>420</v>
      </c>
      <c r="D136" s="265"/>
      <c r="E136" s="265"/>
      <c r="F136" s="265"/>
      <c r="G136" s="265"/>
      <c r="H136" s="242" t="s">
        <v>421</v>
      </c>
      <c r="I136" s="265"/>
      <c r="J136" s="274"/>
      <c r="K136" s="261"/>
    </row>
    <row r="137" spans="2:11">
      <c r="B137" s="272"/>
      <c r="C137" s="265"/>
      <c r="D137" s="212">
        <v>1</v>
      </c>
      <c r="E137" s="263"/>
      <c r="F137" s="268"/>
      <c r="G137" s="265"/>
      <c r="H137" s="265"/>
      <c r="I137" s="265"/>
      <c r="J137" s="274"/>
      <c r="K137" s="261"/>
    </row>
    <row r="138" spans="2:11">
      <c r="B138" s="272"/>
      <c r="C138" s="265"/>
      <c r="D138" s="212">
        <v>2</v>
      </c>
      <c r="E138" s="263" t="s">
        <v>423</v>
      </c>
      <c r="F138" s="268"/>
      <c r="G138" s="265"/>
      <c r="H138" s="265"/>
      <c r="I138" s="265"/>
      <c r="J138" s="274"/>
      <c r="K138" s="261"/>
    </row>
    <row r="139" spans="2:11">
      <c r="B139" s="272"/>
      <c r="C139" s="265"/>
      <c r="D139" s="212">
        <v>3</v>
      </c>
      <c r="E139" s="263" t="s">
        <v>430</v>
      </c>
      <c r="F139" s="268"/>
      <c r="G139" s="265"/>
      <c r="H139" s="265"/>
      <c r="I139" s="265"/>
      <c r="J139" s="274"/>
      <c r="K139" s="261"/>
    </row>
    <row r="140" spans="2:11">
      <c r="B140" s="272"/>
      <c r="C140" s="265"/>
      <c r="D140" s="212">
        <v>4</v>
      </c>
      <c r="E140" s="263" t="s">
        <v>429</v>
      </c>
      <c r="F140" s="268"/>
      <c r="G140" s="265"/>
      <c r="H140" s="265"/>
      <c r="I140" s="265"/>
      <c r="J140" s="274"/>
      <c r="K140" s="261"/>
    </row>
    <row r="141" spans="2:11">
      <c r="B141" s="272"/>
      <c r="C141" s="265"/>
      <c r="D141" s="212">
        <v>5</v>
      </c>
      <c r="E141" s="263" t="s">
        <v>424</v>
      </c>
      <c r="F141" s="268"/>
      <c r="G141" s="265"/>
      <c r="H141" s="265"/>
      <c r="I141" s="265"/>
      <c r="J141" s="274"/>
      <c r="K141" s="261"/>
    </row>
    <row r="142" spans="2:11">
      <c r="B142" s="272"/>
      <c r="C142" s="265"/>
      <c r="D142" s="212">
        <v>6</v>
      </c>
      <c r="E142" s="263" t="s">
        <v>425</v>
      </c>
      <c r="F142" s="268"/>
      <c r="G142" s="265"/>
      <c r="H142" s="265"/>
      <c r="I142" s="265"/>
      <c r="J142" s="274"/>
      <c r="K142" s="261"/>
    </row>
    <row r="143" spans="2:11">
      <c r="B143" s="272"/>
      <c r="C143" s="265"/>
      <c r="D143" s="212">
        <v>7</v>
      </c>
      <c r="E143" s="263" t="s">
        <v>426</v>
      </c>
      <c r="F143" s="268"/>
      <c r="G143" s="265"/>
      <c r="H143" s="265"/>
      <c r="I143" s="265"/>
      <c r="J143" s="274"/>
      <c r="K143" s="261"/>
    </row>
    <row r="144" spans="2:11">
      <c r="B144" s="272"/>
      <c r="C144" s="265"/>
      <c r="D144" s="212">
        <v>8</v>
      </c>
      <c r="E144" s="263" t="s">
        <v>427</v>
      </c>
      <c r="F144" s="268"/>
      <c r="G144" s="265"/>
      <c r="H144" s="265"/>
      <c r="I144" s="265"/>
      <c r="J144" s="274"/>
      <c r="K144" s="261"/>
    </row>
    <row r="145" spans="2:11">
      <c r="B145" s="272"/>
      <c r="C145" s="265"/>
      <c r="D145" s="122">
        <v>9</v>
      </c>
      <c r="E145" s="263" t="s">
        <v>428</v>
      </c>
      <c r="F145" s="268"/>
      <c r="G145" s="265"/>
      <c r="H145" s="265"/>
      <c r="I145" s="265"/>
      <c r="J145" s="274"/>
      <c r="K145" s="261"/>
    </row>
    <row r="146" spans="2:11">
      <c r="B146" s="272"/>
      <c r="C146" s="265"/>
      <c r="D146" s="122">
        <v>10</v>
      </c>
      <c r="E146" s="263" t="s">
        <v>431</v>
      </c>
      <c r="F146" s="268"/>
      <c r="G146" s="265"/>
      <c r="H146" s="265"/>
      <c r="I146" s="265"/>
      <c r="J146" s="274"/>
      <c r="K146" s="261"/>
    </row>
    <row r="147" spans="2:11">
      <c r="B147" s="272"/>
      <c r="C147" s="265"/>
      <c r="D147" s="122">
        <v>11</v>
      </c>
      <c r="E147" s="149" t="s">
        <v>422</v>
      </c>
      <c r="F147" s="268"/>
      <c r="G147" s="265"/>
      <c r="H147" s="265"/>
      <c r="I147" s="265"/>
      <c r="J147" s="274"/>
      <c r="K147" s="261"/>
    </row>
    <row r="148" spans="2:11">
      <c r="B148" s="272"/>
      <c r="C148" s="265"/>
      <c r="D148" s="265"/>
      <c r="E148" s="265"/>
      <c r="F148" s="265"/>
      <c r="G148" s="265"/>
      <c r="H148" s="265"/>
      <c r="I148" s="265"/>
      <c r="J148" s="274"/>
      <c r="K148" s="261"/>
    </row>
    <row r="149" spans="2:11">
      <c r="B149" s="272"/>
      <c r="C149" s="265"/>
      <c r="D149" s="265"/>
      <c r="E149" s="265"/>
      <c r="F149" s="265"/>
      <c r="G149" s="265"/>
      <c r="H149" s="265"/>
      <c r="I149" s="265"/>
      <c r="J149" s="274"/>
      <c r="K149" s="261"/>
    </row>
    <row r="150" spans="2:11">
      <c r="B150" s="300"/>
      <c r="C150" s="137" t="s">
        <v>787</v>
      </c>
      <c r="D150" s="122">
        <v>0</v>
      </c>
      <c r="E150" s="149"/>
      <c r="F150" s="140"/>
      <c r="G150" s="265"/>
      <c r="H150" s="299" t="s">
        <v>788</v>
      </c>
      <c r="I150" s="265"/>
      <c r="J150" s="301"/>
      <c r="K150" s="261"/>
    </row>
    <row r="151" spans="2:11">
      <c r="B151" s="300"/>
      <c r="C151" s="9"/>
      <c r="D151" s="122">
        <v>1</v>
      </c>
      <c r="E151" s="149" t="s">
        <v>164</v>
      </c>
      <c r="F151" s="140"/>
      <c r="G151" s="265"/>
      <c r="H151" s="265"/>
      <c r="I151" s="265"/>
      <c r="J151" s="301"/>
      <c r="K151" s="261"/>
    </row>
    <row r="152" spans="2:11">
      <c r="B152" s="300"/>
      <c r="C152" s="9"/>
      <c r="D152" s="122">
        <v>2</v>
      </c>
      <c r="E152" s="149" t="s">
        <v>437</v>
      </c>
      <c r="F152" s="140"/>
      <c r="G152" s="265"/>
      <c r="H152" s="265"/>
      <c r="I152" s="265"/>
      <c r="J152" s="301"/>
      <c r="K152" s="261"/>
    </row>
    <row r="153" spans="2:11">
      <c r="B153" s="300"/>
      <c r="C153" s="9"/>
      <c r="D153" s="296">
        <v>3</v>
      </c>
      <c r="E153" s="297" t="s">
        <v>438</v>
      </c>
      <c r="F153" s="298"/>
      <c r="G153" s="265"/>
      <c r="H153" s="265"/>
      <c r="I153" s="265"/>
      <c r="J153" s="301"/>
      <c r="K153" s="261"/>
    </row>
    <row r="154" spans="2:11">
      <c r="B154" s="300"/>
      <c r="C154" s="9"/>
      <c r="D154" s="122">
        <v>4</v>
      </c>
      <c r="E154" s="149" t="s">
        <v>436</v>
      </c>
      <c r="F154" s="140"/>
      <c r="G154" s="265"/>
      <c r="H154" s="265"/>
      <c r="I154" s="265"/>
      <c r="J154" s="301"/>
      <c r="K154" s="261"/>
    </row>
    <row r="155" spans="2:11">
      <c r="B155" s="300"/>
      <c r="C155" s="265"/>
      <c r="D155" s="265"/>
      <c r="E155" s="265"/>
      <c r="F155" s="265"/>
      <c r="G155" s="265"/>
      <c r="H155" s="265"/>
      <c r="I155" s="265"/>
      <c r="J155" s="301"/>
      <c r="K155" s="261"/>
    </row>
    <row r="156" spans="2:11">
      <c r="B156" s="300"/>
      <c r="C156" s="265"/>
      <c r="D156" s="265"/>
      <c r="E156" s="265"/>
      <c r="F156" s="265"/>
      <c r="G156" s="265"/>
      <c r="H156" s="265"/>
      <c r="I156" s="265"/>
      <c r="J156" s="301"/>
      <c r="K156" s="261"/>
    </row>
    <row r="157" spans="2:11">
      <c r="B157" s="300"/>
      <c r="C157" s="265"/>
      <c r="D157" s="265"/>
      <c r="E157" s="265"/>
      <c r="F157" s="265"/>
      <c r="G157" s="265"/>
      <c r="H157" s="265"/>
      <c r="I157" s="265"/>
      <c r="J157" s="301"/>
      <c r="K157" s="261"/>
    </row>
    <row r="158" spans="2:11">
      <c r="B158" s="300"/>
      <c r="C158" s="265"/>
      <c r="D158" s="265"/>
      <c r="E158" s="265"/>
      <c r="F158" s="265"/>
      <c r="G158" s="265"/>
      <c r="H158" s="265"/>
      <c r="I158" s="265"/>
      <c r="J158" s="301"/>
      <c r="K158" s="261"/>
    </row>
    <row r="159" spans="2:11">
      <c r="B159" s="300"/>
      <c r="C159" s="265"/>
      <c r="D159" s="265"/>
      <c r="E159" s="265"/>
      <c r="F159" s="265"/>
      <c r="G159" s="265"/>
      <c r="H159" s="265"/>
      <c r="I159" s="265"/>
      <c r="J159" s="301"/>
      <c r="K159" s="261"/>
    </row>
    <row r="160" spans="2:11">
      <c r="B160" s="302"/>
      <c r="C160" s="303"/>
      <c r="D160" s="303"/>
      <c r="E160" s="303"/>
      <c r="F160" s="303"/>
      <c r="G160" s="303"/>
      <c r="H160" s="303"/>
      <c r="I160" s="303"/>
      <c r="J160" s="304"/>
      <c r="K160" s="261"/>
    </row>
    <row r="161" spans="2:11"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</row>
  </sheetData>
  <mergeCells count="13">
    <mergeCell ref="E16:F16"/>
    <mergeCell ref="E54:G54"/>
    <mergeCell ref="E22:F22"/>
    <mergeCell ref="E23:F23"/>
    <mergeCell ref="E24:F24"/>
    <mergeCell ref="E25:F25"/>
    <mergeCell ref="E26:F26"/>
    <mergeCell ref="E27:F27"/>
    <mergeCell ref="E18:F18"/>
    <mergeCell ref="E17:F17"/>
    <mergeCell ref="E19:F19"/>
    <mergeCell ref="E20:F20"/>
    <mergeCell ref="E21:F21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2" tint="-9.9978637043366805E-2"/>
  </sheetPr>
  <dimension ref="B2:I424"/>
  <sheetViews>
    <sheetView zoomScaleNormal="100" workbookViewId="0">
      <pane ySplit="4" topLeftCell="A8" activePane="bottomLeft" state="frozen"/>
      <selection pane="bottomLeft" activeCell="N12" sqref="N12"/>
    </sheetView>
  </sheetViews>
  <sheetFormatPr defaultColWidth="9.109375" defaultRowHeight="13.2"/>
  <cols>
    <col min="3" max="3" width="10.33203125" customWidth="1"/>
    <col min="4" max="4" width="5.33203125" customWidth="1"/>
    <col min="5" max="5" width="4.5546875" customWidth="1"/>
    <col min="6" max="6" width="5" customWidth="1"/>
    <col min="7" max="7" width="71.33203125" customWidth="1"/>
  </cols>
  <sheetData>
    <row r="2" spans="2:9">
      <c r="B2" s="168" t="s">
        <v>215</v>
      </c>
      <c r="C2" s="155" t="str">
        <f>IF(ISERROR(VLOOKUP(B2,#REF!,3,FALSE)),"N/A",VLOOKUP(B2,#REF!,3,FALSE))</f>
        <v>N/A</v>
      </c>
      <c r="D2" s="170" t="str">
        <f>IF(ISERROR(FIND(".",C2))," ",LEFT(C2,FIND(".",C2)-1))</f>
        <v xml:space="preserve"> </v>
      </c>
      <c r="E2" s="170" t="str">
        <f>IF(ISERROR(FIND(".",C2))," ",LEFT(RIGHT(C2,LEN(C2)-FIND(".",C2)),FIND(".",RIGHT(C2,LEN(C2)-FIND(".",C2)))-1))</f>
        <v xml:space="preserve"> </v>
      </c>
      <c r="F2" s="170" t="str">
        <f>IF(ISERROR(FIND("(",C2))," ",MID(C2,FIND("(",C2)+1,FIND(")",C2)-FIND("(",C2)-1))</f>
        <v xml:space="preserve"> </v>
      </c>
      <c r="G2" s="156" t="str">
        <f>IF(ISERROR(INDEX(#REF!,MATCH('Item IDs'!B2,#REF!,0),1)),"NOT ASSIGNED",INDEX(#REF!,MATCH('Item IDs'!B2,#REF!,0),1))</f>
        <v>NOT ASSIGNED</v>
      </c>
      <c r="H2" s="168" t="s">
        <v>216</v>
      </c>
      <c r="I2" s="169" t="e">
        <f>MAX(#REF!)</f>
        <v>#REF!</v>
      </c>
    </row>
    <row r="3" spans="2:9" ht="15" customHeight="1">
      <c r="B3" s="157"/>
      <c r="C3" s="157"/>
      <c r="D3" s="157"/>
      <c r="E3" s="157"/>
      <c r="F3" s="157"/>
      <c r="G3" s="167"/>
    </row>
    <row r="4" spans="2:9" ht="30" customHeight="1">
      <c r="B4" s="178" t="s">
        <v>200</v>
      </c>
      <c r="C4" s="179" t="s">
        <v>217</v>
      </c>
      <c r="D4" s="179" t="s">
        <v>218</v>
      </c>
      <c r="E4" s="179" t="s">
        <v>219</v>
      </c>
      <c r="F4" s="179" t="s">
        <v>220</v>
      </c>
      <c r="G4" s="180" t="s">
        <v>214</v>
      </c>
      <c r="H4" s="180" t="s">
        <v>322</v>
      </c>
    </row>
    <row r="5" spans="2:9">
      <c r="B5" s="158">
        <v>1001</v>
      </c>
      <c r="C5" s="159" t="str">
        <f>IF(ISERROR(VLOOKUP(B5,#REF!,3,FALSE)),"N/A",VLOOKUP(B5,#REF!,3,FALSE))</f>
        <v>N/A</v>
      </c>
      <c r="D5" s="176" t="str">
        <f t="shared" ref="D5:D68" si="0">IF(ISERROR(FIND(".",C5))," ",LEFT(C5,FIND(".",C5)-1))</f>
        <v xml:space="preserve"> </v>
      </c>
      <c r="E5" s="171" t="str">
        <f t="shared" ref="E5:E68" si="1">IF(ISERROR(FIND(".",C5))," ",LEFT(RIGHT(C5,LEN(C5)-FIND(".",C5)),FIND(".",RIGHT(C5,LEN(C5)-FIND(".",C5)))-1))</f>
        <v xml:space="preserve"> </v>
      </c>
      <c r="F5" s="176" t="str">
        <f t="shared" ref="F5:F68" si="2">IF(ISERROR(FIND("(",C5))," ",MID(C5,FIND("(",C5)+1,FIND(")",C5)-FIND("(",C5)-1))</f>
        <v xml:space="preserve"> </v>
      </c>
      <c r="G5" s="160" t="str">
        <f>IF(ISERROR(INDEX(#REF!,MATCH('Item IDs'!B5,#REF!,0),1)),"NOT ASSIGNED",INDEX(#REF!,MATCH('Item IDs'!B5,#REF!,0),1))</f>
        <v>NOT ASSIGNED</v>
      </c>
      <c r="H5" s="160"/>
    </row>
    <row r="6" spans="2:9">
      <c r="B6" s="161">
        <v>1002</v>
      </c>
      <c r="C6" s="162" t="str">
        <f>IF(ISERROR(VLOOKUP(B6,#REF!,3,FALSE)),"N/A",VLOOKUP(B6,#REF!,3,FALSE))</f>
        <v>N/A</v>
      </c>
      <c r="D6" s="177" t="str">
        <f t="shared" si="0"/>
        <v xml:space="preserve"> </v>
      </c>
      <c r="E6" s="172" t="str">
        <f t="shared" si="1"/>
        <v xml:space="preserve"> </v>
      </c>
      <c r="F6" s="177" t="str">
        <f t="shared" si="2"/>
        <v xml:space="preserve"> </v>
      </c>
      <c r="G6" s="163" t="str">
        <f>IF(ISERROR(INDEX(#REF!,MATCH('Item IDs'!B6,#REF!,0),1)),"NOT ASSIGNED",INDEX(#REF!,MATCH('Item IDs'!B6,#REF!,0),1))</f>
        <v>NOT ASSIGNED</v>
      </c>
      <c r="H6" s="163"/>
    </row>
    <row r="7" spans="2:9">
      <c r="B7" s="161">
        <v>1003</v>
      </c>
      <c r="C7" s="162" t="str">
        <f>IF(ISERROR(VLOOKUP(B7,#REF!,3,FALSE)),"N/A",VLOOKUP(B7,#REF!,3,FALSE))</f>
        <v>N/A</v>
      </c>
      <c r="D7" s="177" t="str">
        <f t="shared" si="0"/>
        <v xml:space="preserve"> </v>
      </c>
      <c r="E7" s="172" t="str">
        <f t="shared" si="1"/>
        <v xml:space="preserve"> </v>
      </c>
      <c r="F7" s="177" t="str">
        <f t="shared" si="2"/>
        <v xml:space="preserve"> </v>
      </c>
      <c r="G7" s="163" t="str">
        <f>IF(ISERROR(INDEX(#REF!,MATCH('Item IDs'!B7,#REF!,0),1)),"NOT ASSIGNED",INDEX(#REF!,MATCH('Item IDs'!B7,#REF!,0),1))</f>
        <v>NOT ASSIGNED</v>
      </c>
      <c r="H7" s="163"/>
    </row>
    <row r="8" spans="2:9">
      <c r="B8" s="161">
        <v>1004</v>
      </c>
      <c r="C8" s="162" t="str">
        <f>IF(ISERROR(VLOOKUP(B8,#REF!,3,FALSE)),"N/A",VLOOKUP(B8,#REF!,3,FALSE))</f>
        <v>N/A</v>
      </c>
      <c r="D8" s="177" t="str">
        <f t="shared" si="0"/>
        <v xml:space="preserve"> </v>
      </c>
      <c r="E8" s="172" t="str">
        <f t="shared" si="1"/>
        <v xml:space="preserve"> </v>
      </c>
      <c r="F8" s="177" t="str">
        <f t="shared" si="2"/>
        <v xml:space="preserve"> </v>
      </c>
      <c r="G8" s="163" t="str">
        <f>IF(ISERROR(INDEX(#REF!,MATCH('Item IDs'!B8,#REF!,0),1)),"NOT ASSIGNED",INDEX(#REF!,MATCH('Item IDs'!B8,#REF!,0),1))</f>
        <v>NOT ASSIGNED</v>
      </c>
      <c r="H8" s="163"/>
    </row>
    <row r="9" spans="2:9">
      <c r="B9" s="161">
        <v>1005</v>
      </c>
      <c r="C9" s="162" t="str">
        <f>IF(ISERROR(VLOOKUP(B9,#REF!,3,FALSE)),"N/A",VLOOKUP(B9,#REF!,3,FALSE))</f>
        <v>N/A</v>
      </c>
      <c r="D9" s="177" t="str">
        <f t="shared" si="0"/>
        <v xml:space="preserve"> </v>
      </c>
      <c r="E9" s="172" t="str">
        <f t="shared" si="1"/>
        <v xml:space="preserve"> </v>
      </c>
      <c r="F9" s="177" t="str">
        <f t="shared" si="2"/>
        <v xml:space="preserve"> </v>
      </c>
      <c r="G9" s="163" t="str">
        <f>IF(ISERROR(INDEX(#REF!,MATCH('Item IDs'!B9,#REF!,0),1)),"NOT ASSIGNED",INDEX(#REF!,MATCH('Item IDs'!B9,#REF!,0),1))</f>
        <v>NOT ASSIGNED</v>
      </c>
      <c r="H9" s="163"/>
    </row>
    <row r="10" spans="2:9">
      <c r="B10" s="161">
        <v>1006</v>
      </c>
      <c r="C10" s="162" t="str">
        <f>IF(ISERROR(VLOOKUP(B10,#REF!,3,FALSE)),"N/A",VLOOKUP(B10,#REF!,3,FALSE))</f>
        <v>N/A</v>
      </c>
      <c r="D10" s="177" t="str">
        <f t="shared" si="0"/>
        <v xml:space="preserve"> </v>
      </c>
      <c r="E10" s="172" t="str">
        <f t="shared" si="1"/>
        <v xml:space="preserve"> </v>
      </c>
      <c r="F10" s="177" t="str">
        <f t="shared" si="2"/>
        <v xml:space="preserve"> </v>
      </c>
      <c r="G10" s="163" t="str">
        <f>IF(ISERROR(INDEX(#REF!,MATCH('Item IDs'!B10,#REF!,0),1)),"NOT ASSIGNED",INDEX(#REF!,MATCH('Item IDs'!B10,#REF!,0),1))</f>
        <v>NOT ASSIGNED</v>
      </c>
      <c r="H10" s="163"/>
    </row>
    <row r="11" spans="2:9">
      <c r="B11" s="161">
        <v>1007</v>
      </c>
      <c r="C11" s="162" t="str">
        <f>IF(ISERROR(VLOOKUP(B11,#REF!,3,FALSE)),"N/A",VLOOKUP(B11,#REF!,3,FALSE))</f>
        <v>N/A</v>
      </c>
      <c r="D11" s="177" t="str">
        <f t="shared" si="0"/>
        <v xml:space="preserve"> </v>
      </c>
      <c r="E11" s="172" t="str">
        <f t="shared" si="1"/>
        <v xml:space="preserve"> </v>
      </c>
      <c r="F11" s="177" t="str">
        <f t="shared" si="2"/>
        <v xml:space="preserve"> </v>
      </c>
      <c r="G11" s="163" t="str">
        <f>IF(ISERROR(INDEX(#REF!,MATCH('Item IDs'!B11,#REF!,0),1)),"NOT ASSIGNED",INDEX(#REF!,MATCH('Item IDs'!B11,#REF!,0),1))</f>
        <v>NOT ASSIGNED</v>
      </c>
      <c r="H11" s="163"/>
    </row>
    <row r="12" spans="2:9">
      <c r="B12" s="161">
        <v>1008</v>
      </c>
      <c r="C12" s="162" t="str">
        <f>IF(ISERROR(VLOOKUP(B12,#REF!,3,FALSE)),"N/A",VLOOKUP(B12,#REF!,3,FALSE))</f>
        <v>N/A</v>
      </c>
      <c r="D12" s="177" t="str">
        <f t="shared" si="0"/>
        <v xml:space="preserve"> </v>
      </c>
      <c r="E12" s="172" t="str">
        <f t="shared" si="1"/>
        <v xml:space="preserve"> </v>
      </c>
      <c r="F12" s="177" t="str">
        <f t="shared" si="2"/>
        <v xml:space="preserve"> </v>
      </c>
      <c r="G12" s="163" t="str">
        <f>IF(ISERROR(INDEX(#REF!,MATCH('Item IDs'!B12,#REF!,0),1)),"NOT ASSIGNED",INDEX(#REF!,MATCH('Item IDs'!B12,#REF!,0),1))</f>
        <v>NOT ASSIGNED</v>
      </c>
      <c r="H12" s="163"/>
    </row>
    <row r="13" spans="2:9">
      <c r="B13" s="161">
        <v>1009</v>
      </c>
      <c r="C13" s="162" t="str">
        <f>IF(ISERROR(VLOOKUP(B13,#REF!,3,FALSE)),"N/A",VLOOKUP(B13,#REF!,3,FALSE))</f>
        <v>N/A</v>
      </c>
      <c r="D13" s="177" t="str">
        <f t="shared" si="0"/>
        <v xml:space="preserve"> </v>
      </c>
      <c r="E13" s="172" t="str">
        <f t="shared" si="1"/>
        <v xml:space="preserve"> </v>
      </c>
      <c r="F13" s="177" t="str">
        <f t="shared" si="2"/>
        <v xml:space="preserve"> </v>
      </c>
      <c r="G13" s="163" t="str">
        <f>IF(ISERROR(INDEX(#REF!,MATCH('Item IDs'!B13,#REF!,0),1)),"NOT ASSIGNED",INDEX(#REF!,MATCH('Item IDs'!B13,#REF!,0),1))</f>
        <v>NOT ASSIGNED</v>
      </c>
      <c r="H13" s="163"/>
    </row>
    <row r="14" spans="2:9">
      <c r="B14" s="161">
        <v>1010</v>
      </c>
      <c r="C14" s="162" t="str">
        <f>IF(ISERROR(VLOOKUP(B14,#REF!,3,FALSE)),"N/A",VLOOKUP(B14,#REF!,3,FALSE))</f>
        <v>N/A</v>
      </c>
      <c r="D14" s="177" t="str">
        <f t="shared" si="0"/>
        <v xml:space="preserve"> </v>
      </c>
      <c r="E14" s="172" t="str">
        <f t="shared" si="1"/>
        <v xml:space="preserve"> </v>
      </c>
      <c r="F14" s="172" t="str">
        <f t="shared" si="2"/>
        <v xml:space="preserve"> </v>
      </c>
      <c r="G14" s="163" t="str">
        <f>IF(ISERROR(INDEX(#REF!,MATCH('Item IDs'!B14,#REF!,0),1)),"NOT ASSIGNED",INDEX(#REF!,MATCH('Item IDs'!B14,#REF!,0),1))</f>
        <v>NOT ASSIGNED</v>
      </c>
      <c r="H14" s="163"/>
    </row>
    <row r="15" spans="2:9">
      <c r="B15" s="161">
        <v>1011</v>
      </c>
      <c r="C15" s="162" t="str">
        <f>IF(ISERROR(VLOOKUP(B15,#REF!,3,FALSE)),"N/A",VLOOKUP(B15,#REF!,3,FALSE))</f>
        <v>N/A</v>
      </c>
      <c r="D15" s="177" t="str">
        <f t="shared" si="0"/>
        <v xml:space="preserve"> </v>
      </c>
      <c r="E15" s="172" t="str">
        <f t="shared" si="1"/>
        <v xml:space="preserve"> </v>
      </c>
      <c r="F15" s="172" t="str">
        <f t="shared" si="2"/>
        <v xml:space="preserve"> </v>
      </c>
      <c r="G15" s="163" t="str">
        <f>IF(ISERROR(INDEX(#REF!,MATCH('Item IDs'!B15,#REF!,0),1)),"NOT ASSIGNED",INDEX(#REF!,MATCH('Item IDs'!B15,#REF!,0),1))</f>
        <v>NOT ASSIGNED</v>
      </c>
      <c r="H15" s="163"/>
    </row>
    <row r="16" spans="2:9">
      <c r="B16" s="161">
        <v>1012</v>
      </c>
      <c r="C16" s="162" t="str">
        <f>IF(ISERROR(VLOOKUP(B16,#REF!,3,FALSE)),"N/A",VLOOKUP(B16,#REF!,3,FALSE))</f>
        <v>N/A</v>
      </c>
      <c r="D16" s="177" t="str">
        <f t="shared" si="0"/>
        <v xml:space="preserve"> </v>
      </c>
      <c r="E16" s="172" t="str">
        <f t="shared" si="1"/>
        <v xml:space="preserve"> </v>
      </c>
      <c r="F16" s="172" t="str">
        <f t="shared" si="2"/>
        <v xml:space="preserve"> </v>
      </c>
      <c r="G16" s="163" t="str">
        <f>IF(ISERROR(INDEX(#REF!,MATCH('Item IDs'!B16,#REF!,0),1)),"NOT ASSIGNED",INDEX(#REF!,MATCH('Item IDs'!B16,#REF!,0),1))</f>
        <v>NOT ASSIGNED</v>
      </c>
      <c r="H16" s="163"/>
    </row>
    <row r="17" spans="2:8">
      <c r="B17" s="161">
        <v>1013</v>
      </c>
      <c r="C17" s="162" t="str">
        <f>IF(ISERROR(VLOOKUP(B17,#REF!,3,FALSE)),"N/A",VLOOKUP(B17,#REF!,3,FALSE))</f>
        <v>N/A</v>
      </c>
      <c r="D17" s="177" t="str">
        <f t="shared" si="0"/>
        <v xml:space="preserve"> </v>
      </c>
      <c r="E17" s="172" t="str">
        <f t="shared" si="1"/>
        <v xml:space="preserve"> </v>
      </c>
      <c r="F17" s="172" t="str">
        <f t="shared" si="2"/>
        <v xml:space="preserve"> </v>
      </c>
      <c r="G17" s="163" t="str">
        <f>IF(ISERROR(INDEX(#REF!,MATCH('Item IDs'!B17,#REF!,0),1)),"NOT ASSIGNED",INDEX(#REF!,MATCH('Item IDs'!B17,#REF!,0),1))</f>
        <v>NOT ASSIGNED</v>
      </c>
      <c r="H17" s="163"/>
    </row>
    <row r="18" spans="2:8">
      <c r="B18" s="161">
        <v>1014</v>
      </c>
      <c r="C18" s="162" t="str">
        <f>IF(ISERROR(VLOOKUP(B18,#REF!,3,FALSE)),"N/A",VLOOKUP(B18,#REF!,3,FALSE))</f>
        <v>N/A</v>
      </c>
      <c r="D18" s="177" t="str">
        <f t="shared" si="0"/>
        <v xml:space="preserve"> </v>
      </c>
      <c r="E18" s="172" t="str">
        <f t="shared" si="1"/>
        <v xml:space="preserve"> </v>
      </c>
      <c r="F18" s="177" t="str">
        <f t="shared" si="2"/>
        <v xml:space="preserve"> </v>
      </c>
      <c r="G18" s="163" t="str">
        <f>IF(ISERROR(INDEX(#REF!,MATCH('Item IDs'!B18,#REF!,0),1)),"NOT ASSIGNED",INDEX(#REF!,MATCH('Item IDs'!B18,#REF!,0),1))</f>
        <v>NOT ASSIGNED</v>
      </c>
      <c r="H18" s="163"/>
    </row>
    <row r="19" spans="2:8">
      <c r="B19" s="161">
        <v>1015</v>
      </c>
      <c r="C19" s="162" t="str">
        <f>IF(ISERROR(VLOOKUP(B19,#REF!,3,FALSE)),"N/A",VLOOKUP(B19,#REF!,3,FALSE))</f>
        <v>N/A</v>
      </c>
      <c r="D19" s="177" t="str">
        <f t="shared" si="0"/>
        <v xml:space="preserve"> </v>
      </c>
      <c r="E19" s="172" t="str">
        <f t="shared" si="1"/>
        <v xml:space="preserve"> </v>
      </c>
      <c r="F19" s="172" t="str">
        <f t="shared" si="2"/>
        <v xml:space="preserve"> </v>
      </c>
      <c r="G19" s="163" t="str">
        <f>IF(ISERROR(INDEX(#REF!,MATCH('Item IDs'!B19,#REF!,0),1)),"NOT ASSIGNED",INDEX(#REF!,MATCH('Item IDs'!B19,#REF!,0),1))</f>
        <v>NOT ASSIGNED</v>
      </c>
      <c r="H19" s="163"/>
    </row>
    <row r="20" spans="2:8">
      <c r="B20" s="225">
        <v>1016</v>
      </c>
      <c r="C20" s="226" t="s">
        <v>110</v>
      </c>
      <c r="D20" s="227" t="s">
        <v>316</v>
      </c>
      <c r="E20" s="228" t="s">
        <v>323</v>
      </c>
      <c r="F20" s="228" t="s">
        <v>318</v>
      </c>
      <c r="G20" s="229" t="s">
        <v>60</v>
      </c>
      <c r="H20" s="229">
        <v>2014</v>
      </c>
    </row>
    <row r="21" spans="2:8">
      <c r="B21" s="225">
        <v>1017</v>
      </c>
      <c r="C21" s="226" t="s">
        <v>70</v>
      </c>
      <c r="D21" s="227" t="s">
        <v>316</v>
      </c>
      <c r="E21" s="228" t="s">
        <v>324</v>
      </c>
      <c r="F21" s="228" t="s">
        <v>321</v>
      </c>
      <c r="G21" s="229" t="s">
        <v>208</v>
      </c>
      <c r="H21" s="229">
        <v>2014</v>
      </c>
    </row>
    <row r="22" spans="2:8">
      <c r="B22" s="161">
        <v>1018</v>
      </c>
      <c r="C22" s="162" t="str">
        <f>IF(ISERROR(VLOOKUP(B22,#REF!,3,FALSE)),"N/A",VLOOKUP(B22,#REF!,3,FALSE))</f>
        <v>N/A</v>
      </c>
      <c r="D22" s="177" t="str">
        <f t="shared" si="0"/>
        <v xml:space="preserve"> </v>
      </c>
      <c r="E22" s="172" t="str">
        <f t="shared" si="1"/>
        <v xml:space="preserve"> </v>
      </c>
      <c r="F22" s="177" t="str">
        <f t="shared" si="2"/>
        <v xml:space="preserve"> </v>
      </c>
      <c r="G22" s="163" t="str">
        <f>IF(ISERROR(INDEX(#REF!,MATCH('Item IDs'!B22,#REF!,0),1)),"NOT ASSIGNED",INDEX(#REF!,MATCH('Item IDs'!B22,#REF!,0),1))</f>
        <v>NOT ASSIGNED</v>
      </c>
      <c r="H22" s="163"/>
    </row>
    <row r="23" spans="2:8">
      <c r="B23" s="161">
        <v>1019</v>
      </c>
      <c r="C23" s="162" t="str">
        <f>IF(ISERROR(VLOOKUP(B23,#REF!,3,FALSE)),"N/A",VLOOKUP(B23,#REF!,3,FALSE))</f>
        <v>N/A</v>
      </c>
      <c r="D23" s="177" t="str">
        <f t="shared" si="0"/>
        <v xml:space="preserve"> </v>
      </c>
      <c r="E23" s="172" t="str">
        <f t="shared" si="1"/>
        <v xml:space="preserve"> </v>
      </c>
      <c r="F23" s="177" t="str">
        <f t="shared" si="2"/>
        <v xml:space="preserve"> </v>
      </c>
      <c r="G23" s="163" t="str">
        <f>IF(ISERROR(INDEX(#REF!,MATCH('Item IDs'!B23,#REF!,0),1)),"NOT ASSIGNED",INDEX(#REF!,MATCH('Item IDs'!B23,#REF!,0),1))</f>
        <v>NOT ASSIGNED</v>
      </c>
      <c r="H23" s="163"/>
    </row>
    <row r="24" spans="2:8">
      <c r="B24" s="225">
        <v>1020</v>
      </c>
      <c r="C24" s="226" t="s">
        <v>111</v>
      </c>
      <c r="D24" s="227" t="s">
        <v>316</v>
      </c>
      <c r="E24" s="228" t="s">
        <v>317</v>
      </c>
      <c r="F24" s="228" t="s">
        <v>318</v>
      </c>
      <c r="G24" s="229" t="s">
        <v>61</v>
      </c>
      <c r="H24" s="229">
        <v>2014</v>
      </c>
    </row>
    <row r="25" spans="2:8">
      <c r="B25" s="225">
        <v>1021</v>
      </c>
      <c r="C25" s="226" t="s">
        <v>112</v>
      </c>
      <c r="D25" s="227" t="s">
        <v>316</v>
      </c>
      <c r="E25" s="228" t="s">
        <v>317</v>
      </c>
      <c r="F25" s="228" t="s">
        <v>316</v>
      </c>
      <c r="G25" s="229" t="s">
        <v>62</v>
      </c>
      <c r="H25" s="229">
        <v>2014</v>
      </c>
    </row>
    <row r="26" spans="2:8">
      <c r="B26" s="161">
        <v>1022</v>
      </c>
      <c r="C26" s="162" t="str">
        <f>IF(ISERROR(VLOOKUP(B26,#REF!,3,FALSE)),"N/A",VLOOKUP(B26,#REF!,3,FALSE))</f>
        <v>N/A</v>
      </c>
      <c r="D26" s="177" t="str">
        <f t="shared" si="0"/>
        <v xml:space="preserve"> </v>
      </c>
      <c r="E26" s="172" t="str">
        <f t="shared" si="1"/>
        <v xml:space="preserve"> </v>
      </c>
      <c r="F26" s="172" t="str">
        <f t="shared" si="2"/>
        <v xml:space="preserve"> </v>
      </c>
      <c r="G26" s="163" t="str">
        <f>IF(ISERROR(INDEX(#REF!,MATCH('Item IDs'!B26,#REF!,0),1)),"NOT ASSIGNED",INDEX(#REF!,MATCH('Item IDs'!B26,#REF!,0),1))</f>
        <v>NOT ASSIGNED</v>
      </c>
      <c r="H26" s="163"/>
    </row>
    <row r="27" spans="2:8">
      <c r="B27" s="161">
        <v>1023</v>
      </c>
      <c r="C27" s="162" t="str">
        <f>IF(ISERROR(VLOOKUP(B27,#REF!,3,FALSE)),"N/A",VLOOKUP(B27,#REF!,3,FALSE))</f>
        <v>N/A</v>
      </c>
      <c r="D27" s="177" t="str">
        <f t="shared" si="0"/>
        <v xml:space="preserve"> </v>
      </c>
      <c r="E27" s="172" t="str">
        <f t="shared" si="1"/>
        <v xml:space="preserve"> </v>
      </c>
      <c r="F27" s="172" t="str">
        <f t="shared" si="2"/>
        <v xml:space="preserve"> </v>
      </c>
      <c r="G27" s="163" t="str">
        <f>IF(ISERROR(INDEX(#REF!,MATCH('Item IDs'!B27,#REF!,0),1)),"NOT ASSIGNED",INDEX(#REF!,MATCH('Item IDs'!B27,#REF!,0),1))</f>
        <v>NOT ASSIGNED</v>
      </c>
      <c r="H27" s="163"/>
    </row>
    <row r="28" spans="2:8">
      <c r="B28" s="161">
        <v>1024</v>
      </c>
      <c r="C28" s="162" t="str">
        <f>IF(ISERROR(VLOOKUP(B28,#REF!,3,FALSE)),"N/A",VLOOKUP(B28,#REF!,3,FALSE))</f>
        <v>N/A</v>
      </c>
      <c r="D28" s="177" t="str">
        <f t="shared" si="0"/>
        <v xml:space="preserve"> </v>
      </c>
      <c r="E28" s="172" t="str">
        <f t="shared" si="1"/>
        <v xml:space="preserve"> </v>
      </c>
      <c r="F28" s="177" t="str">
        <f t="shared" si="2"/>
        <v xml:space="preserve"> </v>
      </c>
      <c r="G28" s="163" t="str">
        <f>IF(ISERROR(INDEX(#REF!,MATCH('Item IDs'!B28,#REF!,0),1)),"NOT ASSIGNED",INDEX(#REF!,MATCH('Item IDs'!B28,#REF!,0),1))</f>
        <v>NOT ASSIGNED</v>
      </c>
      <c r="H28" s="163"/>
    </row>
    <row r="29" spans="2:8">
      <c r="B29" s="225">
        <v>1025</v>
      </c>
      <c r="C29" s="226" t="s">
        <v>113</v>
      </c>
      <c r="D29" s="227" t="s">
        <v>316</v>
      </c>
      <c r="E29" s="228" t="s">
        <v>325</v>
      </c>
      <c r="F29" s="227" t="s">
        <v>321</v>
      </c>
      <c r="G29" s="229" t="s">
        <v>372</v>
      </c>
      <c r="H29" s="229">
        <v>2014</v>
      </c>
    </row>
    <row r="30" spans="2:8">
      <c r="B30" s="225">
        <v>1026</v>
      </c>
      <c r="C30" s="226" t="s">
        <v>114</v>
      </c>
      <c r="D30" s="227" t="s">
        <v>316</v>
      </c>
      <c r="E30" s="228" t="s">
        <v>326</v>
      </c>
      <c r="F30" s="227" t="s">
        <v>318</v>
      </c>
      <c r="G30" s="229" t="s">
        <v>209</v>
      </c>
      <c r="H30" s="229">
        <v>2014</v>
      </c>
    </row>
    <row r="31" spans="2:8">
      <c r="B31" s="225">
        <v>1027</v>
      </c>
      <c r="C31" s="226" t="s">
        <v>115</v>
      </c>
      <c r="D31" s="227" t="s">
        <v>316</v>
      </c>
      <c r="E31" s="228" t="s">
        <v>326</v>
      </c>
      <c r="F31" s="227" t="s">
        <v>316</v>
      </c>
      <c r="G31" s="229" t="s">
        <v>90</v>
      </c>
      <c r="H31" s="229">
        <v>2014</v>
      </c>
    </row>
    <row r="32" spans="2:8">
      <c r="B32" s="225">
        <v>1028</v>
      </c>
      <c r="C32" s="226" t="s">
        <v>116</v>
      </c>
      <c r="D32" s="227" t="s">
        <v>316</v>
      </c>
      <c r="E32" s="228" t="s">
        <v>326</v>
      </c>
      <c r="F32" s="227" t="s">
        <v>327</v>
      </c>
      <c r="G32" s="229" t="s">
        <v>91</v>
      </c>
      <c r="H32" s="229">
        <v>2014</v>
      </c>
    </row>
    <row r="33" spans="2:8">
      <c r="B33" s="225">
        <v>1029</v>
      </c>
      <c r="C33" s="226" t="s">
        <v>117</v>
      </c>
      <c r="D33" s="227" t="s">
        <v>316</v>
      </c>
      <c r="E33" s="228" t="s">
        <v>326</v>
      </c>
      <c r="F33" s="228" t="s">
        <v>328</v>
      </c>
      <c r="G33" s="229" t="s">
        <v>210</v>
      </c>
      <c r="H33" s="229">
        <v>2014</v>
      </c>
    </row>
    <row r="34" spans="2:8">
      <c r="B34" s="225">
        <v>1030</v>
      </c>
      <c r="C34" s="226" t="s">
        <v>118</v>
      </c>
      <c r="D34" s="227" t="s">
        <v>316</v>
      </c>
      <c r="E34" s="228" t="s">
        <v>326</v>
      </c>
      <c r="F34" s="227" t="s">
        <v>329</v>
      </c>
      <c r="G34" s="229" t="s">
        <v>92</v>
      </c>
      <c r="H34" s="229">
        <v>2014</v>
      </c>
    </row>
    <row r="35" spans="2:8" ht="12.75" customHeight="1">
      <c r="B35" s="161">
        <v>1031</v>
      </c>
      <c r="C35" s="162" t="str">
        <f>IF(ISERROR(VLOOKUP(B35,#REF!,3,FALSE)),"N/A",VLOOKUP(B35,#REF!,3,FALSE))</f>
        <v>N/A</v>
      </c>
      <c r="D35" s="177" t="str">
        <f t="shared" si="0"/>
        <v xml:space="preserve"> </v>
      </c>
      <c r="E35" s="172" t="str">
        <f t="shared" si="1"/>
        <v xml:space="preserve"> </v>
      </c>
      <c r="F35" s="172" t="str">
        <f t="shared" si="2"/>
        <v xml:space="preserve"> </v>
      </c>
      <c r="G35" s="163" t="str">
        <f>IF(ISERROR(INDEX(#REF!,MATCH('Item IDs'!B35,#REF!,0),1)),"NOT ASSIGNED",INDEX(#REF!,MATCH('Item IDs'!B35,#REF!,0),1))</f>
        <v>NOT ASSIGNED</v>
      </c>
      <c r="H35" s="163"/>
    </row>
    <row r="36" spans="2:8">
      <c r="B36" s="225">
        <v>1032</v>
      </c>
      <c r="C36" s="226" t="s">
        <v>330</v>
      </c>
      <c r="D36" s="227" t="s">
        <v>316</v>
      </c>
      <c r="E36" s="228" t="s">
        <v>331</v>
      </c>
      <c r="F36" s="228" t="s">
        <v>321</v>
      </c>
      <c r="G36" s="229" t="s">
        <v>373</v>
      </c>
      <c r="H36" s="229">
        <v>2014</v>
      </c>
    </row>
    <row r="37" spans="2:8">
      <c r="B37" s="161">
        <v>1033</v>
      </c>
      <c r="C37" s="162" t="str">
        <f>IF(ISERROR(VLOOKUP(B37,#REF!,3,FALSE)),"N/A",VLOOKUP(B37,#REF!,3,FALSE))</f>
        <v>N/A</v>
      </c>
      <c r="D37" s="177" t="str">
        <f t="shared" si="0"/>
        <v xml:space="preserve"> </v>
      </c>
      <c r="E37" s="172" t="str">
        <f t="shared" si="1"/>
        <v xml:space="preserve"> </v>
      </c>
      <c r="F37" s="177" t="str">
        <f t="shared" si="2"/>
        <v xml:space="preserve"> </v>
      </c>
      <c r="G37" s="163" t="str">
        <f>IF(ISERROR(INDEX(#REF!,MATCH('Item IDs'!B37,#REF!,0),1)),"NOT ASSIGNED",INDEX(#REF!,MATCH('Item IDs'!B37,#REF!,0),1))</f>
        <v>NOT ASSIGNED</v>
      </c>
      <c r="H37" s="163"/>
    </row>
    <row r="38" spans="2:8">
      <c r="B38" s="161">
        <v>1034</v>
      </c>
      <c r="C38" s="162" t="str">
        <f>IF(ISERROR(VLOOKUP(B38,#REF!,3,FALSE)),"N/A",VLOOKUP(B38,#REF!,3,FALSE))</f>
        <v>N/A</v>
      </c>
      <c r="D38" s="177" t="str">
        <f t="shared" si="0"/>
        <v xml:space="preserve"> </v>
      </c>
      <c r="E38" s="172" t="str">
        <f t="shared" si="1"/>
        <v xml:space="preserve"> </v>
      </c>
      <c r="F38" s="172" t="str">
        <f t="shared" si="2"/>
        <v xml:space="preserve"> </v>
      </c>
      <c r="G38" s="163" t="str">
        <f>IF(ISERROR(INDEX(#REF!,MATCH('Item IDs'!B38,#REF!,0),1)),"NOT ASSIGNED",INDEX(#REF!,MATCH('Item IDs'!B38,#REF!,0),1))</f>
        <v>NOT ASSIGNED</v>
      </c>
      <c r="H38" s="163"/>
    </row>
    <row r="39" spans="2:8">
      <c r="B39" s="161">
        <v>1035</v>
      </c>
      <c r="C39" s="162" t="str">
        <f>IF(ISERROR(VLOOKUP(B39,#REF!,3,FALSE)),"N/A",VLOOKUP(B39,#REF!,3,FALSE))</f>
        <v>N/A</v>
      </c>
      <c r="D39" s="177" t="str">
        <f t="shared" si="0"/>
        <v xml:space="preserve"> </v>
      </c>
      <c r="E39" s="172" t="str">
        <f t="shared" si="1"/>
        <v xml:space="preserve"> </v>
      </c>
      <c r="F39" s="177" t="str">
        <f t="shared" si="2"/>
        <v xml:space="preserve"> </v>
      </c>
      <c r="G39" s="163" t="str">
        <f>IF(ISERROR(INDEX(#REF!,MATCH('Item IDs'!B39,#REF!,0),1)),"NOT ASSIGNED",INDEX(#REF!,MATCH('Item IDs'!B39,#REF!,0),1))</f>
        <v>NOT ASSIGNED</v>
      </c>
      <c r="H39" s="163"/>
    </row>
    <row r="40" spans="2:8">
      <c r="B40" s="161">
        <v>1036</v>
      </c>
      <c r="C40" s="162" t="str">
        <f>IF(ISERROR(VLOOKUP(B40,#REF!,3,FALSE)),"N/A",VLOOKUP(B40,#REF!,3,FALSE))</f>
        <v>N/A</v>
      </c>
      <c r="D40" s="177" t="str">
        <f t="shared" si="0"/>
        <v xml:space="preserve"> </v>
      </c>
      <c r="E40" s="172" t="str">
        <f t="shared" si="1"/>
        <v xml:space="preserve"> </v>
      </c>
      <c r="F40" s="177" t="str">
        <f t="shared" si="2"/>
        <v xml:space="preserve"> </v>
      </c>
      <c r="G40" s="163" t="str">
        <f>IF(ISERROR(INDEX(#REF!,MATCH('Item IDs'!B40,#REF!,0),1)),"NOT ASSIGNED",INDEX(#REF!,MATCH('Item IDs'!B40,#REF!,0),1))</f>
        <v>NOT ASSIGNED</v>
      </c>
      <c r="H40" s="163"/>
    </row>
    <row r="41" spans="2:8">
      <c r="B41" s="161">
        <v>1037</v>
      </c>
      <c r="C41" s="162" t="str">
        <f>IF(ISERROR(VLOOKUP(B41,#REF!,3,FALSE)),"N/A",VLOOKUP(B41,#REF!,3,FALSE))</f>
        <v>N/A</v>
      </c>
      <c r="D41" s="177" t="str">
        <f t="shared" si="0"/>
        <v xml:space="preserve"> </v>
      </c>
      <c r="E41" s="172" t="str">
        <f t="shared" si="1"/>
        <v xml:space="preserve"> </v>
      </c>
      <c r="F41" s="177" t="str">
        <f t="shared" si="2"/>
        <v xml:space="preserve"> </v>
      </c>
      <c r="G41" s="163" t="str">
        <f>IF(ISERROR(INDEX(#REF!,MATCH('Item IDs'!B41,#REF!,0),1)),"NOT ASSIGNED",INDEX(#REF!,MATCH('Item IDs'!B41,#REF!,0),1))</f>
        <v>NOT ASSIGNED</v>
      </c>
      <c r="H41" s="163"/>
    </row>
    <row r="42" spans="2:8">
      <c r="B42" s="161">
        <v>1038</v>
      </c>
      <c r="C42" s="162" t="str">
        <f>IF(ISERROR(VLOOKUP(B42,#REF!,3,FALSE)),"N/A",VLOOKUP(B42,#REF!,3,FALSE))</f>
        <v>N/A</v>
      </c>
      <c r="D42" s="177" t="str">
        <f t="shared" si="0"/>
        <v xml:space="preserve"> </v>
      </c>
      <c r="E42" s="172" t="str">
        <f t="shared" si="1"/>
        <v xml:space="preserve"> </v>
      </c>
      <c r="F42" s="177" t="str">
        <f t="shared" si="2"/>
        <v xml:space="preserve"> </v>
      </c>
      <c r="G42" s="163" t="str">
        <f>IF(ISERROR(INDEX(#REF!,MATCH('Item IDs'!B42,#REF!,0),1)),"NOT ASSIGNED",INDEX(#REF!,MATCH('Item IDs'!B42,#REF!,0),1))</f>
        <v>NOT ASSIGNED</v>
      </c>
      <c r="H42" s="163"/>
    </row>
    <row r="43" spans="2:8">
      <c r="B43" s="161">
        <v>1039</v>
      </c>
      <c r="C43" s="162" t="str">
        <f>IF(ISERROR(VLOOKUP(B43,#REF!,3,FALSE)),"N/A",VLOOKUP(B43,#REF!,3,FALSE))</f>
        <v>N/A</v>
      </c>
      <c r="D43" s="177" t="str">
        <f t="shared" si="0"/>
        <v xml:space="preserve"> </v>
      </c>
      <c r="E43" s="172" t="str">
        <f t="shared" si="1"/>
        <v xml:space="preserve"> </v>
      </c>
      <c r="F43" s="177" t="str">
        <f t="shared" si="2"/>
        <v xml:space="preserve"> </v>
      </c>
      <c r="G43" s="163" t="str">
        <f>IF(ISERROR(INDEX(#REF!,MATCH('Item IDs'!B43,#REF!,0),1)),"NOT ASSIGNED",INDEX(#REF!,MATCH('Item IDs'!B43,#REF!,0),1))</f>
        <v>NOT ASSIGNED</v>
      </c>
      <c r="H43" s="163"/>
    </row>
    <row r="44" spans="2:8">
      <c r="B44" s="161">
        <v>1040</v>
      </c>
      <c r="C44" s="162" t="str">
        <f>IF(ISERROR(VLOOKUP(B44,#REF!,3,FALSE)),"N/A",VLOOKUP(B44,#REF!,3,FALSE))</f>
        <v>N/A</v>
      </c>
      <c r="D44" s="177" t="str">
        <f t="shared" si="0"/>
        <v xml:space="preserve"> </v>
      </c>
      <c r="E44" s="172" t="str">
        <f t="shared" si="1"/>
        <v xml:space="preserve"> </v>
      </c>
      <c r="F44" s="177" t="str">
        <f t="shared" si="2"/>
        <v xml:space="preserve"> </v>
      </c>
      <c r="G44" s="163" t="str">
        <f>IF(ISERROR(INDEX(#REF!,MATCH('Item IDs'!B44,#REF!,0),1)),"NOT ASSIGNED",INDEX(#REF!,MATCH('Item IDs'!B44,#REF!,0),1))</f>
        <v>NOT ASSIGNED</v>
      </c>
      <c r="H44" s="163"/>
    </row>
    <row r="45" spans="2:8">
      <c r="B45" s="161">
        <v>1041</v>
      </c>
      <c r="C45" s="162" t="str">
        <f>IF(ISERROR(VLOOKUP(B45,#REF!,3,FALSE)),"N/A",VLOOKUP(B45,#REF!,3,FALSE))</f>
        <v>N/A</v>
      </c>
      <c r="D45" s="177" t="str">
        <f t="shared" si="0"/>
        <v xml:space="preserve"> </v>
      </c>
      <c r="E45" s="172" t="str">
        <f t="shared" si="1"/>
        <v xml:space="preserve"> </v>
      </c>
      <c r="F45" s="172" t="str">
        <f t="shared" si="2"/>
        <v xml:space="preserve"> </v>
      </c>
      <c r="G45" s="163" t="str">
        <f>IF(ISERROR(INDEX(#REF!,MATCH('Item IDs'!B45,#REF!,0),1)),"NOT ASSIGNED",INDEX(#REF!,MATCH('Item IDs'!B45,#REF!,0),1))</f>
        <v>NOT ASSIGNED</v>
      </c>
      <c r="H45" s="163"/>
    </row>
    <row r="46" spans="2:8">
      <c r="B46" s="225">
        <v>1042</v>
      </c>
      <c r="C46" s="226" t="s">
        <v>73</v>
      </c>
      <c r="D46" s="227" t="str">
        <f t="shared" si="0"/>
        <v>3</v>
      </c>
      <c r="E46" s="228" t="str">
        <f t="shared" si="1"/>
        <v>d</v>
      </c>
      <c r="F46" s="228" t="str">
        <f t="shared" si="2"/>
        <v xml:space="preserve"> </v>
      </c>
      <c r="G46" s="229" t="s">
        <v>266</v>
      </c>
      <c r="H46" s="229">
        <v>2016</v>
      </c>
    </row>
    <row r="47" spans="2:8">
      <c r="B47" s="161">
        <v>1043</v>
      </c>
      <c r="C47" s="162" t="str">
        <f>IF(ISERROR(VLOOKUP(B47,#REF!,3,FALSE)),"N/A",VLOOKUP(B47,#REF!,3,FALSE))</f>
        <v>N/A</v>
      </c>
      <c r="D47" s="177" t="str">
        <f t="shared" si="0"/>
        <v xml:space="preserve"> </v>
      </c>
      <c r="E47" s="172" t="str">
        <f t="shared" si="1"/>
        <v xml:space="preserve"> </v>
      </c>
      <c r="F47" s="177" t="str">
        <f t="shared" si="2"/>
        <v xml:space="preserve"> </v>
      </c>
      <c r="G47" s="163" t="str">
        <f>IF(ISERROR(INDEX(#REF!,MATCH('Item IDs'!B47,#REF!,0),1)),"NOT ASSIGNED",INDEX(#REF!,MATCH('Item IDs'!B47,#REF!,0),1))</f>
        <v>NOT ASSIGNED</v>
      </c>
      <c r="H47" s="163"/>
    </row>
    <row r="48" spans="2:8">
      <c r="B48" s="161">
        <v>1044</v>
      </c>
      <c r="C48" s="162" t="str">
        <f>IF(ISERROR(VLOOKUP(B48,#REF!,3,FALSE)),"N/A",VLOOKUP(B48,#REF!,3,FALSE))</f>
        <v>N/A</v>
      </c>
      <c r="D48" s="177" t="str">
        <f t="shared" si="0"/>
        <v xml:space="preserve"> </v>
      </c>
      <c r="E48" s="172" t="str">
        <f t="shared" si="1"/>
        <v xml:space="preserve"> </v>
      </c>
      <c r="F48" s="172" t="str">
        <f t="shared" si="2"/>
        <v xml:space="preserve"> </v>
      </c>
      <c r="G48" s="163" t="str">
        <f>IF(ISERROR(INDEX(#REF!,MATCH('Item IDs'!B48,#REF!,0),1)),"NOT ASSIGNED",INDEX(#REF!,MATCH('Item IDs'!B48,#REF!,0),1))</f>
        <v>NOT ASSIGNED</v>
      </c>
      <c r="H48" s="163"/>
    </row>
    <row r="49" spans="2:8">
      <c r="B49" s="161">
        <v>1045</v>
      </c>
      <c r="C49" s="162" t="str">
        <f>IF(ISERROR(VLOOKUP(B49,#REF!,3,FALSE)),"N/A",VLOOKUP(B49,#REF!,3,FALSE))</f>
        <v>N/A</v>
      </c>
      <c r="D49" s="177" t="str">
        <f t="shared" si="0"/>
        <v xml:space="preserve"> </v>
      </c>
      <c r="E49" s="172" t="str">
        <f t="shared" si="1"/>
        <v xml:space="preserve"> </v>
      </c>
      <c r="F49" s="172" t="str">
        <f t="shared" si="2"/>
        <v xml:space="preserve"> </v>
      </c>
      <c r="G49" s="163" t="str">
        <f>IF(ISERROR(INDEX(#REF!,MATCH('Item IDs'!B49,#REF!,0),1)),"NOT ASSIGNED",INDEX(#REF!,MATCH('Item IDs'!B49,#REF!,0),1))</f>
        <v>NOT ASSIGNED</v>
      </c>
      <c r="H49" s="163"/>
    </row>
    <row r="50" spans="2:8">
      <c r="B50" s="161">
        <v>1046</v>
      </c>
      <c r="C50" s="162" t="str">
        <f>IF(ISERROR(VLOOKUP(B50,#REF!,3,FALSE)),"N/A",VLOOKUP(B50,#REF!,3,FALSE))</f>
        <v>N/A</v>
      </c>
      <c r="D50" s="177" t="str">
        <f t="shared" si="0"/>
        <v xml:space="preserve"> </v>
      </c>
      <c r="E50" s="172" t="str">
        <f t="shared" si="1"/>
        <v xml:space="preserve"> </v>
      </c>
      <c r="F50" s="172" t="str">
        <f t="shared" si="2"/>
        <v xml:space="preserve"> </v>
      </c>
      <c r="G50" s="163" t="str">
        <f>IF(ISERROR(INDEX(#REF!,MATCH('Item IDs'!B50,#REF!,0),1)),"NOT ASSIGNED",INDEX(#REF!,MATCH('Item IDs'!B50,#REF!,0),1))</f>
        <v>NOT ASSIGNED</v>
      </c>
      <c r="H50" s="163"/>
    </row>
    <row r="51" spans="2:8">
      <c r="B51" s="161">
        <v>1047</v>
      </c>
      <c r="C51" s="162" t="str">
        <f>IF(ISERROR(VLOOKUP(B51,#REF!,3,FALSE)),"N/A",VLOOKUP(B51,#REF!,3,FALSE))</f>
        <v>N/A</v>
      </c>
      <c r="D51" s="177" t="str">
        <f t="shared" si="0"/>
        <v xml:space="preserve"> </v>
      </c>
      <c r="E51" s="172" t="str">
        <f t="shared" si="1"/>
        <v xml:space="preserve"> </v>
      </c>
      <c r="F51" s="172" t="str">
        <f t="shared" si="2"/>
        <v xml:space="preserve"> </v>
      </c>
      <c r="G51" s="163" t="str">
        <f>IF(ISERROR(INDEX(#REF!,MATCH('Item IDs'!B51,#REF!,0),1)),"NOT ASSIGNED",INDEX(#REF!,MATCH('Item IDs'!B51,#REF!,0),1))</f>
        <v>NOT ASSIGNED</v>
      </c>
      <c r="H51" s="163"/>
    </row>
    <row r="52" spans="2:8">
      <c r="B52" s="161">
        <v>1048</v>
      </c>
      <c r="C52" s="162" t="str">
        <f>IF(ISERROR(VLOOKUP(B52,#REF!,3,FALSE)),"N/A",VLOOKUP(B52,#REF!,3,FALSE))</f>
        <v>N/A</v>
      </c>
      <c r="D52" s="177" t="str">
        <f t="shared" si="0"/>
        <v xml:space="preserve"> </v>
      </c>
      <c r="E52" s="172" t="str">
        <f t="shared" si="1"/>
        <v xml:space="preserve"> </v>
      </c>
      <c r="F52" s="172" t="str">
        <f t="shared" si="2"/>
        <v xml:space="preserve"> </v>
      </c>
      <c r="G52" s="163" t="str">
        <f>IF(ISERROR(INDEX(#REF!,MATCH('Item IDs'!B52,#REF!,0),1)),"NOT ASSIGNED",INDEX(#REF!,MATCH('Item IDs'!B52,#REF!,0),1))</f>
        <v>NOT ASSIGNED</v>
      </c>
      <c r="H52" s="163"/>
    </row>
    <row r="53" spans="2:8">
      <c r="B53" s="225">
        <v>1049</v>
      </c>
      <c r="C53" s="226" t="s">
        <v>101</v>
      </c>
      <c r="D53" s="227">
        <v>4</v>
      </c>
      <c r="E53" s="228" t="s">
        <v>334</v>
      </c>
      <c r="F53" s="228" t="str">
        <f t="shared" si="2"/>
        <v xml:space="preserve"> </v>
      </c>
      <c r="G53" s="229" t="s">
        <v>349</v>
      </c>
      <c r="H53" s="229">
        <v>2016</v>
      </c>
    </row>
    <row r="54" spans="2:8">
      <c r="B54" s="161">
        <v>1050</v>
      </c>
      <c r="C54" s="162" t="str">
        <f>IF(ISERROR(VLOOKUP(B54,#REF!,3,FALSE)),"N/A",VLOOKUP(B54,#REF!,3,FALSE))</f>
        <v>N/A</v>
      </c>
      <c r="D54" s="177" t="str">
        <f t="shared" si="0"/>
        <v xml:space="preserve"> </v>
      </c>
      <c r="E54" s="172" t="str">
        <f t="shared" si="1"/>
        <v xml:space="preserve"> </v>
      </c>
      <c r="F54" s="177" t="str">
        <f t="shared" si="2"/>
        <v xml:space="preserve"> </v>
      </c>
      <c r="G54" s="163" t="str">
        <f>IF(ISERROR(INDEX(#REF!,MATCH('Item IDs'!B54,#REF!,0),1)),"NOT ASSIGNED",INDEX(#REF!,MATCH('Item IDs'!B54,#REF!,0),1))</f>
        <v>NOT ASSIGNED</v>
      </c>
      <c r="H54" s="163"/>
    </row>
    <row r="55" spans="2:8">
      <c r="B55" s="161">
        <v>1051</v>
      </c>
      <c r="C55" s="162" t="str">
        <f>IF(ISERROR(VLOOKUP(B55,#REF!,3,FALSE)),"N/A",VLOOKUP(B55,#REF!,3,FALSE))</f>
        <v>N/A</v>
      </c>
      <c r="D55" s="177" t="str">
        <f t="shared" si="0"/>
        <v xml:space="preserve"> </v>
      </c>
      <c r="E55" s="172" t="str">
        <f t="shared" si="1"/>
        <v xml:space="preserve"> </v>
      </c>
      <c r="F55" s="177" t="str">
        <f t="shared" si="2"/>
        <v xml:space="preserve"> </v>
      </c>
      <c r="G55" s="163" t="str">
        <f>IF(ISERROR(INDEX(#REF!,MATCH('Item IDs'!B55,#REF!,0),1)),"NOT ASSIGNED",INDEX(#REF!,MATCH('Item IDs'!B55,#REF!,0),1))</f>
        <v>NOT ASSIGNED</v>
      </c>
      <c r="H55" s="163"/>
    </row>
    <row r="56" spans="2:8">
      <c r="B56" s="161">
        <v>1052</v>
      </c>
      <c r="C56" s="162" t="str">
        <f>IF(ISERROR(VLOOKUP(B56,#REF!,3,FALSE)),"N/A",VLOOKUP(B56,#REF!,3,FALSE))</f>
        <v>N/A</v>
      </c>
      <c r="D56" s="177" t="str">
        <f t="shared" si="0"/>
        <v xml:space="preserve"> </v>
      </c>
      <c r="E56" s="172" t="str">
        <f t="shared" si="1"/>
        <v xml:space="preserve"> </v>
      </c>
      <c r="F56" s="177" t="str">
        <f t="shared" si="2"/>
        <v xml:space="preserve"> </v>
      </c>
      <c r="G56" s="163" t="str">
        <f>IF(ISERROR(INDEX(#REF!,MATCH('Item IDs'!B56,#REF!,0),1)),"NOT ASSIGNED",INDEX(#REF!,MATCH('Item IDs'!B56,#REF!,0),1))</f>
        <v>NOT ASSIGNED</v>
      </c>
      <c r="H56" s="163"/>
    </row>
    <row r="57" spans="2:8">
      <c r="B57" s="161">
        <v>1053</v>
      </c>
      <c r="C57" s="162" t="str">
        <f>IF(ISERROR(VLOOKUP(B57,#REF!,3,FALSE)),"N/A",VLOOKUP(B57,#REF!,3,FALSE))</f>
        <v>N/A</v>
      </c>
      <c r="D57" s="177" t="str">
        <f t="shared" si="0"/>
        <v xml:space="preserve"> </v>
      </c>
      <c r="E57" s="172" t="str">
        <f t="shared" si="1"/>
        <v xml:space="preserve"> </v>
      </c>
      <c r="F57" s="172" t="str">
        <f t="shared" si="2"/>
        <v xml:space="preserve"> </v>
      </c>
      <c r="G57" s="163" t="str">
        <f>IF(ISERROR(INDEX(#REF!,MATCH('Item IDs'!B57,#REF!,0),1)),"NOT ASSIGNED",INDEX(#REF!,MATCH('Item IDs'!B57,#REF!,0),1))</f>
        <v>NOT ASSIGNED</v>
      </c>
      <c r="H57" s="163"/>
    </row>
    <row r="58" spans="2:8">
      <c r="B58" s="161">
        <v>1054</v>
      </c>
      <c r="C58" s="162" t="str">
        <f>IF(ISERROR(VLOOKUP(B58,#REF!,3,FALSE)),"N/A",VLOOKUP(B58,#REF!,3,FALSE))</f>
        <v>N/A</v>
      </c>
      <c r="D58" s="177" t="str">
        <f t="shared" si="0"/>
        <v xml:space="preserve"> </v>
      </c>
      <c r="E58" s="172" t="str">
        <f t="shared" si="1"/>
        <v xml:space="preserve"> </v>
      </c>
      <c r="F58" s="172" t="str">
        <f t="shared" si="2"/>
        <v xml:space="preserve"> </v>
      </c>
      <c r="G58" s="163" t="str">
        <f>IF(ISERROR(INDEX(#REF!,MATCH('Item IDs'!B58,#REF!,0),1)),"NOT ASSIGNED",INDEX(#REF!,MATCH('Item IDs'!B58,#REF!,0),1))</f>
        <v>NOT ASSIGNED</v>
      </c>
      <c r="H58" s="163"/>
    </row>
    <row r="59" spans="2:8">
      <c r="B59" s="161">
        <v>1055</v>
      </c>
      <c r="C59" s="162" t="str">
        <f>IF(ISERROR(VLOOKUP(B59,#REF!,3,FALSE)),"N/A",VLOOKUP(B59,#REF!,3,FALSE))</f>
        <v>N/A</v>
      </c>
      <c r="D59" s="177" t="str">
        <f t="shared" si="0"/>
        <v xml:space="preserve"> </v>
      </c>
      <c r="E59" s="172" t="str">
        <f t="shared" si="1"/>
        <v xml:space="preserve"> </v>
      </c>
      <c r="F59" s="172" t="str">
        <f t="shared" si="2"/>
        <v xml:space="preserve"> </v>
      </c>
      <c r="G59" s="163" t="str">
        <f>IF(ISERROR(INDEX(#REF!,MATCH('Item IDs'!B59,#REF!,0),1)),"NOT ASSIGNED",INDEX(#REF!,MATCH('Item IDs'!B59,#REF!,0),1))</f>
        <v>NOT ASSIGNED</v>
      </c>
      <c r="H59" s="163"/>
    </row>
    <row r="60" spans="2:8">
      <c r="B60" s="161">
        <v>1056</v>
      </c>
      <c r="C60" s="162" t="str">
        <f>IF(ISERROR(VLOOKUP(B60,#REF!,3,FALSE)),"N/A",VLOOKUP(B60,#REF!,3,FALSE))</f>
        <v>N/A</v>
      </c>
      <c r="D60" s="177" t="str">
        <f t="shared" si="0"/>
        <v xml:space="preserve"> </v>
      </c>
      <c r="E60" s="172" t="str">
        <f t="shared" si="1"/>
        <v xml:space="preserve"> </v>
      </c>
      <c r="F60" s="172" t="str">
        <f t="shared" si="2"/>
        <v xml:space="preserve"> </v>
      </c>
      <c r="G60" s="163" t="str">
        <f>IF(ISERROR(INDEX(#REF!,MATCH('Item IDs'!B60,#REF!,0),1)),"NOT ASSIGNED",INDEX(#REF!,MATCH('Item IDs'!B60,#REF!,0),1))</f>
        <v>NOT ASSIGNED</v>
      </c>
      <c r="H60" s="163"/>
    </row>
    <row r="61" spans="2:8">
      <c r="B61" s="161">
        <v>1057</v>
      </c>
      <c r="C61" s="162" t="str">
        <f>IF(ISERROR(VLOOKUP(B61,#REF!,3,FALSE)),"N/A",VLOOKUP(B61,#REF!,3,FALSE))</f>
        <v>N/A</v>
      </c>
      <c r="D61" s="177" t="str">
        <f t="shared" si="0"/>
        <v xml:space="preserve"> </v>
      </c>
      <c r="E61" s="172" t="str">
        <f t="shared" si="1"/>
        <v xml:space="preserve"> </v>
      </c>
      <c r="F61" s="172" t="str">
        <f t="shared" si="2"/>
        <v xml:space="preserve"> </v>
      </c>
      <c r="G61" s="163" t="str">
        <f>IF(ISERROR(INDEX(#REF!,MATCH('Item IDs'!B61,#REF!,0),1)),"NOT ASSIGNED",INDEX(#REF!,MATCH('Item IDs'!B61,#REF!,0),1))</f>
        <v>NOT ASSIGNED</v>
      </c>
      <c r="H61" s="163"/>
    </row>
    <row r="62" spans="2:8">
      <c r="B62" s="161">
        <v>1058</v>
      </c>
      <c r="C62" s="162" t="str">
        <f>IF(ISERROR(VLOOKUP(B62,#REF!,3,FALSE)),"N/A",VLOOKUP(B62,#REF!,3,FALSE))</f>
        <v>N/A</v>
      </c>
      <c r="D62" s="177" t="str">
        <f t="shared" si="0"/>
        <v xml:space="preserve"> </v>
      </c>
      <c r="E62" s="172" t="str">
        <f t="shared" si="1"/>
        <v xml:space="preserve"> </v>
      </c>
      <c r="F62" s="172" t="str">
        <f t="shared" si="2"/>
        <v xml:space="preserve"> </v>
      </c>
      <c r="G62" s="163" t="str">
        <f>IF(ISERROR(INDEX(#REF!,MATCH('Item IDs'!B62,#REF!,0),1)),"NOT ASSIGNED",INDEX(#REF!,MATCH('Item IDs'!B62,#REF!,0),1))</f>
        <v>NOT ASSIGNED</v>
      </c>
      <c r="H62" s="163"/>
    </row>
    <row r="63" spans="2:8">
      <c r="B63" s="161">
        <v>1059</v>
      </c>
      <c r="C63" s="162" t="str">
        <f>IF(ISERROR(VLOOKUP(B63,#REF!,3,FALSE)),"N/A",VLOOKUP(B63,#REF!,3,FALSE))</f>
        <v>N/A</v>
      </c>
      <c r="D63" s="177" t="str">
        <f t="shared" si="0"/>
        <v xml:space="preserve"> </v>
      </c>
      <c r="E63" s="172" t="str">
        <f t="shared" si="1"/>
        <v xml:space="preserve"> </v>
      </c>
      <c r="F63" s="172" t="str">
        <f t="shared" si="2"/>
        <v xml:space="preserve"> </v>
      </c>
      <c r="G63" s="163" t="str">
        <f>IF(ISERROR(INDEX(#REF!,MATCH('Item IDs'!B63,#REF!,0),1)),"NOT ASSIGNED",INDEX(#REF!,MATCH('Item IDs'!B63,#REF!,0),1))</f>
        <v>NOT ASSIGNED</v>
      </c>
      <c r="H63" s="163"/>
    </row>
    <row r="64" spans="2:8">
      <c r="B64" s="161">
        <v>1060</v>
      </c>
      <c r="C64" s="162" t="str">
        <f>IF(ISERROR(VLOOKUP(B64,#REF!,3,FALSE)),"N/A",VLOOKUP(B64,#REF!,3,FALSE))</f>
        <v>N/A</v>
      </c>
      <c r="D64" s="177" t="str">
        <f t="shared" si="0"/>
        <v xml:space="preserve"> </v>
      </c>
      <c r="E64" s="172" t="str">
        <f t="shared" si="1"/>
        <v xml:space="preserve"> </v>
      </c>
      <c r="F64" s="172" t="str">
        <f t="shared" si="2"/>
        <v xml:space="preserve"> </v>
      </c>
      <c r="G64" s="163" t="str">
        <f>IF(ISERROR(INDEX(#REF!,MATCH('Item IDs'!B64,#REF!,0),1)),"NOT ASSIGNED",INDEX(#REF!,MATCH('Item IDs'!B64,#REF!,0),1))</f>
        <v>NOT ASSIGNED</v>
      </c>
      <c r="H64" s="163"/>
    </row>
    <row r="65" spans="2:8">
      <c r="B65" s="161">
        <v>1061</v>
      </c>
      <c r="C65" s="162" t="str">
        <f>IF(ISERROR(VLOOKUP(B65,#REF!,3,FALSE)),"N/A",VLOOKUP(B65,#REF!,3,FALSE))</f>
        <v>N/A</v>
      </c>
      <c r="D65" s="177" t="str">
        <f t="shared" si="0"/>
        <v xml:space="preserve"> </v>
      </c>
      <c r="E65" s="172" t="str">
        <f t="shared" si="1"/>
        <v xml:space="preserve"> </v>
      </c>
      <c r="F65" s="177" t="str">
        <f t="shared" si="2"/>
        <v xml:space="preserve"> </v>
      </c>
      <c r="G65" s="163" t="str">
        <f>IF(ISERROR(INDEX(#REF!,MATCH('Item IDs'!B65,#REF!,0),1)),"NOT ASSIGNED",INDEX(#REF!,MATCH('Item IDs'!B65,#REF!,0),1))</f>
        <v>NOT ASSIGNED</v>
      </c>
      <c r="H65" s="163"/>
    </row>
    <row r="66" spans="2:8">
      <c r="B66" s="161">
        <v>1062</v>
      </c>
      <c r="C66" s="162" t="str">
        <f>IF(ISERROR(VLOOKUP(B66,#REF!,3,FALSE)),"N/A",VLOOKUP(B66,#REF!,3,FALSE))</f>
        <v>N/A</v>
      </c>
      <c r="D66" s="177" t="str">
        <f t="shared" si="0"/>
        <v xml:space="preserve"> </v>
      </c>
      <c r="E66" s="172" t="str">
        <f t="shared" si="1"/>
        <v xml:space="preserve"> </v>
      </c>
      <c r="F66" s="177" t="str">
        <f t="shared" si="2"/>
        <v xml:space="preserve"> </v>
      </c>
      <c r="G66" s="163" t="str">
        <f>IF(ISERROR(INDEX(#REF!,MATCH('Item IDs'!B66,#REF!,0),1)),"NOT ASSIGNED",INDEX(#REF!,MATCH('Item IDs'!B66,#REF!,0),1))</f>
        <v>NOT ASSIGNED</v>
      </c>
      <c r="H66" s="163"/>
    </row>
    <row r="67" spans="2:8">
      <c r="B67" s="161">
        <v>1063</v>
      </c>
      <c r="C67" s="162" t="str">
        <f>IF(ISERROR(VLOOKUP(B67,#REF!,3,FALSE)),"N/A",VLOOKUP(B67,#REF!,3,FALSE))</f>
        <v>N/A</v>
      </c>
      <c r="D67" s="177" t="str">
        <f t="shared" si="0"/>
        <v xml:space="preserve"> </v>
      </c>
      <c r="E67" s="172" t="str">
        <f t="shared" si="1"/>
        <v xml:space="preserve"> </v>
      </c>
      <c r="F67" s="177" t="str">
        <f t="shared" si="2"/>
        <v xml:space="preserve"> </v>
      </c>
      <c r="G67" s="163" t="str">
        <f>IF(ISERROR(INDEX(#REF!,MATCH('Item IDs'!B67,#REF!,0),1)),"NOT ASSIGNED",INDEX(#REF!,MATCH('Item IDs'!B67,#REF!,0),1))</f>
        <v>NOT ASSIGNED</v>
      </c>
      <c r="H67" s="163"/>
    </row>
    <row r="68" spans="2:8">
      <c r="B68" s="161">
        <v>1064</v>
      </c>
      <c r="C68" s="162" t="str">
        <f>IF(ISERROR(VLOOKUP(B68,#REF!,3,FALSE)),"N/A",VLOOKUP(B68,#REF!,3,FALSE))</f>
        <v>N/A</v>
      </c>
      <c r="D68" s="177" t="str">
        <f t="shared" si="0"/>
        <v xml:space="preserve"> </v>
      </c>
      <c r="E68" s="172" t="str">
        <f t="shared" si="1"/>
        <v xml:space="preserve"> </v>
      </c>
      <c r="F68" s="172" t="str">
        <f t="shared" si="2"/>
        <v xml:space="preserve"> </v>
      </c>
      <c r="G68" s="163" t="str">
        <f>IF(ISERROR(INDEX(#REF!,MATCH('Item IDs'!B68,#REF!,0),1)),"NOT ASSIGNED",INDEX(#REF!,MATCH('Item IDs'!B68,#REF!,0),1))</f>
        <v>NOT ASSIGNED</v>
      </c>
      <c r="H68" s="163"/>
    </row>
    <row r="69" spans="2:8">
      <c r="B69" s="161">
        <v>1065</v>
      </c>
      <c r="C69" s="162" t="str">
        <f>IF(ISERROR(VLOOKUP(B69,#REF!,3,FALSE)),"N/A",VLOOKUP(B69,#REF!,3,FALSE))</f>
        <v>N/A</v>
      </c>
      <c r="D69" s="177" t="str">
        <f t="shared" ref="D69:D132" si="3">IF(ISERROR(FIND(".",C69))," ",LEFT(C69,FIND(".",C69)-1))</f>
        <v xml:space="preserve"> </v>
      </c>
      <c r="E69" s="172" t="str">
        <f t="shared" ref="E69:E132" si="4">IF(ISERROR(FIND(".",C69))," ",LEFT(RIGHT(C69,LEN(C69)-FIND(".",C69)),FIND(".",RIGHT(C69,LEN(C69)-FIND(".",C69)))-1))</f>
        <v xml:space="preserve"> </v>
      </c>
      <c r="F69" s="172" t="str">
        <f t="shared" ref="F69:F132" si="5">IF(ISERROR(FIND("(",C69))," ",MID(C69,FIND("(",C69)+1,FIND(")",C69)-FIND("(",C69)-1))</f>
        <v xml:space="preserve"> </v>
      </c>
      <c r="G69" s="163" t="str">
        <f>IF(ISERROR(INDEX(#REF!,MATCH('Item IDs'!B69,#REF!,0),1)),"NOT ASSIGNED",INDEX(#REF!,MATCH('Item IDs'!B69,#REF!,0),1))</f>
        <v>NOT ASSIGNED</v>
      </c>
      <c r="H69" s="163"/>
    </row>
    <row r="70" spans="2:8">
      <c r="B70" s="161">
        <v>1066</v>
      </c>
      <c r="C70" s="162" t="str">
        <f>IF(ISERROR(VLOOKUP(B70,#REF!,3,FALSE)),"N/A",VLOOKUP(B70,#REF!,3,FALSE))</f>
        <v>N/A</v>
      </c>
      <c r="D70" s="177" t="str">
        <f t="shared" si="3"/>
        <v xml:space="preserve"> </v>
      </c>
      <c r="E70" s="172" t="str">
        <f t="shared" si="4"/>
        <v xml:space="preserve"> </v>
      </c>
      <c r="F70" s="172" t="str">
        <f t="shared" si="5"/>
        <v xml:space="preserve"> </v>
      </c>
      <c r="G70" s="163" t="str">
        <f>IF(ISERROR(INDEX(#REF!,MATCH('Item IDs'!B70,#REF!,0),1)),"NOT ASSIGNED",INDEX(#REF!,MATCH('Item IDs'!B70,#REF!,0),1))</f>
        <v>NOT ASSIGNED</v>
      </c>
      <c r="H70" s="163"/>
    </row>
    <row r="71" spans="2:8">
      <c r="B71" s="161">
        <v>1067</v>
      </c>
      <c r="C71" s="162" t="str">
        <f>IF(ISERROR(VLOOKUP(B71,#REF!,3,FALSE)),"N/A",VLOOKUP(B71,#REF!,3,FALSE))</f>
        <v>N/A</v>
      </c>
      <c r="D71" s="177" t="str">
        <f t="shared" si="3"/>
        <v xml:space="preserve"> </v>
      </c>
      <c r="E71" s="172" t="str">
        <f t="shared" si="4"/>
        <v xml:space="preserve"> </v>
      </c>
      <c r="F71" s="172" t="str">
        <f t="shared" si="5"/>
        <v xml:space="preserve"> </v>
      </c>
      <c r="G71" s="163" t="str">
        <f>IF(ISERROR(INDEX(#REF!,MATCH('Item IDs'!B71,#REF!,0),1)),"NOT ASSIGNED",INDEX(#REF!,MATCH('Item IDs'!B71,#REF!,0),1))</f>
        <v>NOT ASSIGNED</v>
      </c>
      <c r="H71" s="163"/>
    </row>
    <row r="72" spans="2:8">
      <c r="B72" s="161">
        <v>1068</v>
      </c>
      <c r="C72" s="162" t="str">
        <f>IF(ISERROR(VLOOKUP(B72,#REF!,3,FALSE)),"N/A",VLOOKUP(B72,#REF!,3,FALSE))</f>
        <v>N/A</v>
      </c>
      <c r="D72" s="177" t="str">
        <f t="shared" si="3"/>
        <v xml:space="preserve"> </v>
      </c>
      <c r="E72" s="172" t="str">
        <f t="shared" si="4"/>
        <v xml:space="preserve"> </v>
      </c>
      <c r="F72" s="172" t="str">
        <f t="shared" si="5"/>
        <v xml:space="preserve"> </v>
      </c>
      <c r="G72" s="163" t="str">
        <f>IF(ISERROR(INDEX(#REF!,MATCH('Item IDs'!B72,#REF!,0),1)),"NOT ASSIGNED",INDEX(#REF!,MATCH('Item IDs'!B72,#REF!,0),1))</f>
        <v>NOT ASSIGNED</v>
      </c>
      <c r="H72" s="163"/>
    </row>
    <row r="73" spans="2:8">
      <c r="B73" s="161">
        <v>1069</v>
      </c>
      <c r="C73" s="162" t="str">
        <f>IF(ISERROR(VLOOKUP(B73,#REF!,3,FALSE)),"N/A",VLOOKUP(B73,#REF!,3,FALSE))</f>
        <v>N/A</v>
      </c>
      <c r="D73" s="177" t="str">
        <f t="shared" si="3"/>
        <v xml:space="preserve"> </v>
      </c>
      <c r="E73" s="172" t="str">
        <f t="shared" si="4"/>
        <v xml:space="preserve"> </v>
      </c>
      <c r="F73" s="172" t="str">
        <f t="shared" si="5"/>
        <v xml:space="preserve"> </v>
      </c>
      <c r="G73" s="163" t="str">
        <f>IF(ISERROR(INDEX(#REF!,MATCH('Item IDs'!B73,#REF!,0),1)),"NOT ASSIGNED",INDEX(#REF!,MATCH('Item IDs'!B73,#REF!,0),1))</f>
        <v>NOT ASSIGNED</v>
      </c>
      <c r="H73" s="163"/>
    </row>
    <row r="74" spans="2:8">
      <c r="B74" s="161">
        <v>1070</v>
      </c>
      <c r="C74" s="162" t="str">
        <f>IF(ISERROR(VLOOKUP(B74,#REF!,3,FALSE)),"N/A",VLOOKUP(B74,#REF!,3,FALSE))</f>
        <v>N/A</v>
      </c>
      <c r="D74" s="177" t="str">
        <f t="shared" si="3"/>
        <v xml:space="preserve"> </v>
      </c>
      <c r="E74" s="172" t="str">
        <f t="shared" si="4"/>
        <v xml:space="preserve"> </v>
      </c>
      <c r="F74" s="172" t="str">
        <f t="shared" si="5"/>
        <v xml:space="preserve"> </v>
      </c>
      <c r="G74" s="163" t="str">
        <f>IF(ISERROR(INDEX(#REF!,MATCH('Item IDs'!B74,#REF!,0),1)),"NOT ASSIGNED",INDEX(#REF!,MATCH('Item IDs'!B74,#REF!,0),1))</f>
        <v>NOT ASSIGNED</v>
      </c>
      <c r="H74" s="163"/>
    </row>
    <row r="75" spans="2:8">
      <c r="B75" s="161">
        <v>1071</v>
      </c>
      <c r="C75" s="162" t="str">
        <f>IF(ISERROR(VLOOKUP(B75,#REF!,3,FALSE)),"N/A",VLOOKUP(B75,#REF!,3,FALSE))</f>
        <v>N/A</v>
      </c>
      <c r="D75" s="177" t="str">
        <f t="shared" si="3"/>
        <v xml:space="preserve"> </v>
      </c>
      <c r="E75" s="172" t="str">
        <f t="shared" si="4"/>
        <v xml:space="preserve"> </v>
      </c>
      <c r="F75" s="172" t="str">
        <f t="shared" si="5"/>
        <v xml:space="preserve"> </v>
      </c>
      <c r="G75" s="163" t="str">
        <f>IF(ISERROR(INDEX(#REF!,MATCH('Item IDs'!B75,#REF!,0),1)),"NOT ASSIGNED",INDEX(#REF!,MATCH('Item IDs'!B75,#REF!,0),1))</f>
        <v>NOT ASSIGNED</v>
      </c>
      <c r="H75" s="163"/>
    </row>
    <row r="76" spans="2:8">
      <c r="B76" s="161">
        <v>1072</v>
      </c>
      <c r="C76" s="162" t="str">
        <f>IF(ISERROR(VLOOKUP(B76,#REF!,3,FALSE)),"N/A",VLOOKUP(B76,#REF!,3,FALSE))</f>
        <v>N/A</v>
      </c>
      <c r="D76" s="177" t="str">
        <f t="shared" si="3"/>
        <v xml:space="preserve"> </v>
      </c>
      <c r="E76" s="172" t="str">
        <f t="shared" si="4"/>
        <v xml:space="preserve"> </v>
      </c>
      <c r="F76" s="172" t="str">
        <f t="shared" si="5"/>
        <v xml:space="preserve"> </v>
      </c>
      <c r="G76" s="163" t="str">
        <f>IF(ISERROR(INDEX(#REF!,MATCH('Item IDs'!B76,#REF!,0),1)),"NOT ASSIGNED",INDEX(#REF!,MATCH('Item IDs'!B76,#REF!,0),1))</f>
        <v>NOT ASSIGNED</v>
      </c>
      <c r="H76" s="163"/>
    </row>
    <row r="77" spans="2:8">
      <c r="B77" s="161">
        <v>1073</v>
      </c>
      <c r="C77" s="162" t="str">
        <f>IF(ISERROR(VLOOKUP(B77,#REF!,3,FALSE)),"N/A",VLOOKUP(B77,#REF!,3,FALSE))</f>
        <v>N/A</v>
      </c>
      <c r="D77" s="177" t="str">
        <f t="shared" si="3"/>
        <v xml:space="preserve"> </v>
      </c>
      <c r="E77" s="172" t="str">
        <f t="shared" si="4"/>
        <v xml:space="preserve"> </v>
      </c>
      <c r="F77" s="172" t="str">
        <f t="shared" si="5"/>
        <v xml:space="preserve"> </v>
      </c>
      <c r="G77" s="163" t="str">
        <f>IF(ISERROR(INDEX(#REF!,MATCH('Item IDs'!B77,#REF!,0),1)),"NOT ASSIGNED",INDEX(#REF!,MATCH('Item IDs'!B77,#REF!,0),1))</f>
        <v>NOT ASSIGNED</v>
      </c>
      <c r="H77" s="163"/>
    </row>
    <row r="78" spans="2:8">
      <c r="B78" s="161">
        <v>1074</v>
      </c>
      <c r="C78" s="162" t="str">
        <f>IF(ISERROR(VLOOKUP(B78,#REF!,3,FALSE)),"N/A",VLOOKUP(B78,#REF!,3,FALSE))</f>
        <v>N/A</v>
      </c>
      <c r="D78" s="177" t="str">
        <f t="shared" si="3"/>
        <v xml:space="preserve"> </v>
      </c>
      <c r="E78" s="172" t="str">
        <f t="shared" si="4"/>
        <v xml:space="preserve"> </v>
      </c>
      <c r="F78" s="172" t="str">
        <f t="shared" si="5"/>
        <v xml:space="preserve"> </v>
      </c>
      <c r="G78" s="163" t="str">
        <f>IF(ISERROR(INDEX(#REF!,MATCH('Item IDs'!B78,#REF!,0),1)),"NOT ASSIGNED",INDEX(#REF!,MATCH('Item IDs'!B78,#REF!,0),1))</f>
        <v>NOT ASSIGNED</v>
      </c>
      <c r="H78" s="163"/>
    </row>
    <row r="79" spans="2:8">
      <c r="B79" s="161">
        <v>1075</v>
      </c>
      <c r="C79" s="162" t="str">
        <f>IF(ISERROR(VLOOKUP(B79,#REF!,3,FALSE)),"N/A",VLOOKUP(B79,#REF!,3,FALSE))</f>
        <v>N/A</v>
      </c>
      <c r="D79" s="177" t="str">
        <f t="shared" si="3"/>
        <v xml:space="preserve"> </v>
      </c>
      <c r="E79" s="172" t="str">
        <f t="shared" si="4"/>
        <v xml:space="preserve"> </v>
      </c>
      <c r="F79" s="172" t="str">
        <f t="shared" si="5"/>
        <v xml:space="preserve"> </v>
      </c>
      <c r="G79" s="163" t="str">
        <f>IF(ISERROR(INDEX(#REF!,MATCH('Item IDs'!B79,#REF!,0),1)),"NOT ASSIGNED",INDEX(#REF!,MATCH('Item IDs'!B79,#REF!,0),1))</f>
        <v>NOT ASSIGNED</v>
      </c>
      <c r="H79" s="163"/>
    </row>
    <row r="80" spans="2:8">
      <c r="B80" s="161">
        <v>1076</v>
      </c>
      <c r="C80" s="162" t="str">
        <f>IF(ISERROR(VLOOKUP(B80,#REF!,3,FALSE)),"N/A",VLOOKUP(B80,#REF!,3,FALSE))</f>
        <v>N/A</v>
      </c>
      <c r="D80" s="177" t="str">
        <f t="shared" si="3"/>
        <v xml:space="preserve"> </v>
      </c>
      <c r="E80" s="172" t="str">
        <f t="shared" si="4"/>
        <v xml:space="preserve"> </v>
      </c>
      <c r="F80" s="172" t="str">
        <f t="shared" si="5"/>
        <v xml:space="preserve"> </v>
      </c>
      <c r="G80" s="163" t="str">
        <f>IF(ISERROR(INDEX(#REF!,MATCH('Item IDs'!B80,#REF!,0),1)),"NOT ASSIGNED",INDEX(#REF!,MATCH('Item IDs'!B80,#REF!,0),1))</f>
        <v>NOT ASSIGNED</v>
      </c>
      <c r="H80" s="163"/>
    </row>
    <row r="81" spans="2:8">
      <c r="B81" s="161">
        <v>1077</v>
      </c>
      <c r="C81" s="162" t="str">
        <f>IF(ISERROR(VLOOKUP(B81,#REF!,3,FALSE)),"N/A",VLOOKUP(B81,#REF!,3,FALSE))</f>
        <v>N/A</v>
      </c>
      <c r="D81" s="177" t="str">
        <f t="shared" si="3"/>
        <v xml:space="preserve"> </v>
      </c>
      <c r="E81" s="172" t="str">
        <f t="shared" si="4"/>
        <v xml:space="preserve"> </v>
      </c>
      <c r="F81" s="177" t="str">
        <f t="shared" si="5"/>
        <v xml:space="preserve"> </v>
      </c>
      <c r="G81" s="163" t="str">
        <f>IF(ISERROR(INDEX(#REF!,MATCH('Item IDs'!B81,#REF!,0),1)),"NOT ASSIGNED",INDEX(#REF!,MATCH('Item IDs'!B81,#REF!,0),1))</f>
        <v>NOT ASSIGNED</v>
      </c>
      <c r="H81" s="163"/>
    </row>
    <row r="82" spans="2:8">
      <c r="B82" s="161">
        <v>1078</v>
      </c>
      <c r="C82" s="162" t="str">
        <f>IF(ISERROR(VLOOKUP(B82,#REF!,3,FALSE)),"N/A",VLOOKUP(B82,#REF!,3,FALSE))</f>
        <v>N/A</v>
      </c>
      <c r="D82" s="177" t="str">
        <f t="shared" si="3"/>
        <v xml:space="preserve"> </v>
      </c>
      <c r="E82" s="172" t="str">
        <f t="shared" si="4"/>
        <v xml:space="preserve"> </v>
      </c>
      <c r="F82" s="177" t="str">
        <f t="shared" si="5"/>
        <v xml:space="preserve"> </v>
      </c>
      <c r="G82" s="163" t="str">
        <f>IF(ISERROR(INDEX(#REF!,MATCH('Item IDs'!B82,#REF!,0),1)),"NOT ASSIGNED",INDEX(#REF!,MATCH('Item IDs'!B82,#REF!,0),1))</f>
        <v>NOT ASSIGNED</v>
      </c>
      <c r="H82" s="163"/>
    </row>
    <row r="83" spans="2:8">
      <c r="B83" s="161">
        <v>1079</v>
      </c>
      <c r="C83" s="162" t="str">
        <f>IF(ISERROR(VLOOKUP(B83,#REF!,3,FALSE)),"N/A",VLOOKUP(B83,#REF!,3,FALSE))</f>
        <v>N/A</v>
      </c>
      <c r="D83" s="177" t="str">
        <f t="shared" si="3"/>
        <v xml:space="preserve"> </v>
      </c>
      <c r="E83" s="172" t="str">
        <f t="shared" si="4"/>
        <v xml:space="preserve"> </v>
      </c>
      <c r="F83" s="177" t="str">
        <f t="shared" si="5"/>
        <v xml:space="preserve"> </v>
      </c>
      <c r="G83" s="163" t="str">
        <f>IF(ISERROR(INDEX(#REF!,MATCH('Item IDs'!B83,#REF!,0),1)),"NOT ASSIGNED",INDEX(#REF!,MATCH('Item IDs'!B83,#REF!,0),1))</f>
        <v>NOT ASSIGNED</v>
      </c>
      <c r="H83" s="163"/>
    </row>
    <row r="84" spans="2:8">
      <c r="B84" s="161">
        <v>1080</v>
      </c>
      <c r="C84" s="162" t="str">
        <f>IF(ISERROR(VLOOKUP(B84,#REF!,3,FALSE)),"N/A",VLOOKUP(B84,#REF!,3,FALSE))</f>
        <v>N/A</v>
      </c>
      <c r="D84" s="177" t="str">
        <f t="shared" si="3"/>
        <v xml:space="preserve"> </v>
      </c>
      <c r="E84" s="172" t="str">
        <f t="shared" si="4"/>
        <v xml:space="preserve"> </v>
      </c>
      <c r="F84" s="172" t="str">
        <f t="shared" si="5"/>
        <v xml:space="preserve"> </v>
      </c>
      <c r="G84" s="163" t="str">
        <f>IF(ISERROR(INDEX(#REF!,MATCH('Item IDs'!B84,#REF!,0),1)),"NOT ASSIGNED",INDEX(#REF!,MATCH('Item IDs'!B84,#REF!,0),1))</f>
        <v>NOT ASSIGNED</v>
      </c>
      <c r="H84" s="163"/>
    </row>
    <row r="85" spans="2:8">
      <c r="B85" s="161">
        <v>1081</v>
      </c>
      <c r="C85" s="162" t="str">
        <f>IF(ISERROR(VLOOKUP(B85,#REF!,3,FALSE)),"N/A",VLOOKUP(B85,#REF!,3,FALSE))</f>
        <v>N/A</v>
      </c>
      <c r="D85" s="177" t="str">
        <f t="shared" si="3"/>
        <v xml:space="preserve"> </v>
      </c>
      <c r="E85" s="172" t="str">
        <f t="shared" si="4"/>
        <v xml:space="preserve"> </v>
      </c>
      <c r="F85" s="172" t="str">
        <f t="shared" si="5"/>
        <v xml:space="preserve"> </v>
      </c>
      <c r="G85" s="163" t="str">
        <f>IF(ISERROR(INDEX(#REF!,MATCH('Item IDs'!B85,#REF!,0),1)),"NOT ASSIGNED",INDEX(#REF!,MATCH('Item IDs'!B85,#REF!,0),1))</f>
        <v>NOT ASSIGNED</v>
      </c>
      <c r="H85" s="163"/>
    </row>
    <row r="86" spans="2:8">
      <c r="B86" s="161">
        <v>1082</v>
      </c>
      <c r="C86" s="162" t="str">
        <f>IF(ISERROR(VLOOKUP(B86,#REF!,3,FALSE)),"N/A",VLOOKUP(B86,#REF!,3,FALSE))</f>
        <v>N/A</v>
      </c>
      <c r="D86" s="177" t="str">
        <f t="shared" si="3"/>
        <v xml:space="preserve"> </v>
      </c>
      <c r="E86" s="172" t="str">
        <f t="shared" si="4"/>
        <v xml:space="preserve"> </v>
      </c>
      <c r="F86" s="172" t="str">
        <f t="shared" si="5"/>
        <v xml:space="preserve"> </v>
      </c>
      <c r="G86" s="163" t="str">
        <f>IF(ISERROR(INDEX(#REF!,MATCH('Item IDs'!B86,#REF!,0),1)),"NOT ASSIGNED",INDEX(#REF!,MATCH('Item IDs'!B86,#REF!,0),1))</f>
        <v>NOT ASSIGNED</v>
      </c>
      <c r="H86" s="163"/>
    </row>
    <row r="87" spans="2:8">
      <c r="B87" s="161">
        <v>1083</v>
      </c>
      <c r="C87" s="162" t="str">
        <f>IF(ISERROR(VLOOKUP(B87,#REF!,3,FALSE)),"N/A",VLOOKUP(B87,#REF!,3,FALSE))</f>
        <v>N/A</v>
      </c>
      <c r="D87" s="177" t="str">
        <f t="shared" si="3"/>
        <v xml:space="preserve"> </v>
      </c>
      <c r="E87" s="172" t="str">
        <f t="shared" si="4"/>
        <v xml:space="preserve"> </v>
      </c>
      <c r="F87" s="172" t="str">
        <f t="shared" si="5"/>
        <v xml:space="preserve"> </v>
      </c>
      <c r="G87" s="163" t="str">
        <f>IF(ISERROR(INDEX(#REF!,MATCH('Item IDs'!B87,#REF!,0),1)),"NOT ASSIGNED",INDEX(#REF!,MATCH('Item IDs'!B87,#REF!,0),1))</f>
        <v>NOT ASSIGNED</v>
      </c>
      <c r="H87" s="163"/>
    </row>
    <row r="88" spans="2:8">
      <c r="B88" s="161">
        <v>1084</v>
      </c>
      <c r="C88" s="162" t="str">
        <f>IF(ISERROR(VLOOKUP(B88,#REF!,3,FALSE)),"N/A",VLOOKUP(B88,#REF!,3,FALSE))</f>
        <v>N/A</v>
      </c>
      <c r="D88" s="177" t="str">
        <f t="shared" si="3"/>
        <v xml:space="preserve"> </v>
      </c>
      <c r="E88" s="172" t="str">
        <f t="shared" si="4"/>
        <v xml:space="preserve"> </v>
      </c>
      <c r="F88" s="172" t="str">
        <f t="shared" si="5"/>
        <v xml:space="preserve"> </v>
      </c>
      <c r="G88" s="163" t="str">
        <f>IF(ISERROR(INDEX(#REF!,MATCH('Item IDs'!B88,#REF!,0),1)),"NOT ASSIGNED",INDEX(#REF!,MATCH('Item IDs'!B88,#REF!,0),1))</f>
        <v>NOT ASSIGNED</v>
      </c>
      <c r="H88" s="163"/>
    </row>
    <row r="89" spans="2:8">
      <c r="B89" s="161">
        <v>1085</v>
      </c>
      <c r="C89" s="162" t="str">
        <f>IF(ISERROR(VLOOKUP(B89,#REF!,3,FALSE)),"N/A",VLOOKUP(B89,#REF!,3,FALSE))</f>
        <v>N/A</v>
      </c>
      <c r="D89" s="177" t="str">
        <f t="shared" si="3"/>
        <v xml:space="preserve"> </v>
      </c>
      <c r="E89" s="172" t="str">
        <f t="shared" si="4"/>
        <v xml:space="preserve"> </v>
      </c>
      <c r="F89" s="172" t="str">
        <f t="shared" si="5"/>
        <v xml:space="preserve"> </v>
      </c>
      <c r="G89" s="163" t="str">
        <f>IF(ISERROR(INDEX(#REF!,MATCH('Item IDs'!B89,#REF!,0),1)),"NOT ASSIGNED",INDEX(#REF!,MATCH('Item IDs'!B89,#REF!,0),1))</f>
        <v>NOT ASSIGNED</v>
      </c>
      <c r="H89" s="163"/>
    </row>
    <row r="90" spans="2:8">
      <c r="B90" s="161">
        <v>1086</v>
      </c>
      <c r="C90" s="162" t="str">
        <f>IF(ISERROR(VLOOKUP(B90,#REF!,3,FALSE)),"N/A",VLOOKUP(B90,#REF!,3,FALSE))</f>
        <v>N/A</v>
      </c>
      <c r="D90" s="177" t="str">
        <f t="shared" si="3"/>
        <v xml:space="preserve"> </v>
      </c>
      <c r="E90" s="172" t="str">
        <f t="shared" si="4"/>
        <v xml:space="preserve"> </v>
      </c>
      <c r="F90" s="172" t="str">
        <f t="shared" si="5"/>
        <v xml:space="preserve"> </v>
      </c>
      <c r="G90" s="163" t="str">
        <f>IF(ISERROR(INDEX(#REF!,MATCH('Item IDs'!B90,#REF!,0),1)),"NOT ASSIGNED",INDEX(#REF!,MATCH('Item IDs'!B90,#REF!,0),1))</f>
        <v>NOT ASSIGNED</v>
      </c>
      <c r="H90" s="163"/>
    </row>
    <row r="91" spans="2:8">
      <c r="B91" s="161">
        <v>1087</v>
      </c>
      <c r="C91" s="162" t="str">
        <f>IF(ISERROR(VLOOKUP(B91,#REF!,3,FALSE)),"N/A",VLOOKUP(B91,#REF!,3,FALSE))</f>
        <v>N/A</v>
      </c>
      <c r="D91" s="177" t="str">
        <f t="shared" si="3"/>
        <v xml:space="preserve"> </v>
      </c>
      <c r="E91" s="172" t="str">
        <f t="shared" si="4"/>
        <v xml:space="preserve"> </v>
      </c>
      <c r="F91" s="172" t="str">
        <f t="shared" si="5"/>
        <v xml:space="preserve"> </v>
      </c>
      <c r="G91" s="163" t="str">
        <f>IF(ISERROR(INDEX(#REF!,MATCH('Item IDs'!B91,#REF!,0),1)),"NOT ASSIGNED",INDEX(#REF!,MATCH('Item IDs'!B91,#REF!,0),1))</f>
        <v>NOT ASSIGNED</v>
      </c>
      <c r="H91" s="163"/>
    </row>
    <row r="92" spans="2:8">
      <c r="B92" s="161">
        <v>1088</v>
      </c>
      <c r="C92" s="162" t="str">
        <f>IF(ISERROR(VLOOKUP(B92,#REF!,3,FALSE)),"N/A",VLOOKUP(B92,#REF!,3,FALSE))</f>
        <v>N/A</v>
      </c>
      <c r="D92" s="177" t="str">
        <f t="shared" si="3"/>
        <v xml:space="preserve"> </v>
      </c>
      <c r="E92" s="172" t="str">
        <f t="shared" si="4"/>
        <v xml:space="preserve"> </v>
      </c>
      <c r="F92" s="172" t="str">
        <f t="shared" si="5"/>
        <v xml:space="preserve"> </v>
      </c>
      <c r="G92" s="163" t="str">
        <f>IF(ISERROR(INDEX(#REF!,MATCH('Item IDs'!B92,#REF!,0),1)),"NOT ASSIGNED",INDEX(#REF!,MATCH('Item IDs'!B92,#REF!,0),1))</f>
        <v>NOT ASSIGNED</v>
      </c>
      <c r="H92" s="163"/>
    </row>
    <row r="93" spans="2:8">
      <c r="B93" s="161">
        <v>1089</v>
      </c>
      <c r="C93" s="162" t="str">
        <f>IF(ISERROR(VLOOKUP(B93,#REF!,3,FALSE)),"N/A",VLOOKUP(B93,#REF!,3,FALSE))</f>
        <v>N/A</v>
      </c>
      <c r="D93" s="177" t="str">
        <f t="shared" si="3"/>
        <v xml:space="preserve"> </v>
      </c>
      <c r="E93" s="172" t="str">
        <f t="shared" si="4"/>
        <v xml:space="preserve"> </v>
      </c>
      <c r="F93" s="172" t="str">
        <f t="shared" si="5"/>
        <v xml:space="preserve"> </v>
      </c>
      <c r="G93" s="163" t="str">
        <f>IF(ISERROR(INDEX(#REF!,MATCH('Item IDs'!B93,#REF!,0),1)),"NOT ASSIGNED",INDEX(#REF!,MATCH('Item IDs'!B93,#REF!,0),1))</f>
        <v>NOT ASSIGNED</v>
      </c>
      <c r="H93" s="163"/>
    </row>
    <row r="94" spans="2:8">
      <c r="B94" s="161">
        <v>1090</v>
      </c>
      <c r="C94" s="162" t="str">
        <f>IF(ISERROR(VLOOKUP(B94,#REF!,3,FALSE)),"N/A",VLOOKUP(B94,#REF!,3,FALSE))</f>
        <v>N/A</v>
      </c>
      <c r="D94" s="177" t="str">
        <f t="shared" si="3"/>
        <v xml:space="preserve"> </v>
      </c>
      <c r="E94" s="172" t="str">
        <f t="shared" si="4"/>
        <v xml:space="preserve"> </v>
      </c>
      <c r="F94" s="172" t="str">
        <f t="shared" si="5"/>
        <v xml:space="preserve"> </v>
      </c>
      <c r="G94" s="163" t="str">
        <f>IF(ISERROR(INDEX(#REF!,MATCH('Item IDs'!B94,#REF!,0),1)),"NOT ASSIGNED",INDEX(#REF!,MATCH('Item IDs'!B94,#REF!,0),1))</f>
        <v>NOT ASSIGNED</v>
      </c>
      <c r="H94" s="163"/>
    </row>
    <row r="95" spans="2:8">
      <c r="B95" s="161">
        <v>1091</v>
      </c>
      <c r="C95" s="162" t="str">
        <f>IF(ISERROR(VLOOKUP(B95,#REF!,3,FALSE)),"N/A",VLOOKUP(B95,#REF!,3,FALSE))</f>
        <v>N/A</v>
      </c>
      <c r="D95" s="177" t="str">
        <f t="shared" si="3"/>
        <v xml:space="preserve"> </v>
      </c>
      <c r="E95" s="172" t="str">
        <f t="shared" si="4"/>
        <v xml:space="preserve"> </v>
      </c>
      <c r="F95" s="172" t="str">
        <f t="shared" si="5"/>
        <v xml:space="preserve"> </v>
      </c>
      <c r="G95" s="163" t="str">
        <f>IF(ISERROR(INDEX(#REF!,MATCH('Item IDs'!B95,#REF!,0),1)),"NOT ASSIGNED",INDEX(#REF!,MATCH('Item IDs'!B95,#REF!,0),1))</f>
        <v>NOT ASSIGNED</v>
      </c>
      <c r="H95" s="163"/>
    </row>
    <row r="96" spans="2:8">
      <c r="B96" s="161">
        <v>1092</v>
      </c>
      <c r="C96" s="162" t="str">
        <f>IF(ISERROR(VLOOKUP(B96,#REF!,3,FALSE)),"N/A",VLOOKUP(B96,#REF!,3,FALSE))</f>
        <v>N/A</v>
      </c>
      <c r="D96" s="177" t="str">
        <f t="shared" si="3"/>
        <v xml:space="preserve"> </v>
      </c>
      <c r="E96" s="172" t="str">
        <f t="shared" si="4"/>
        <v xml:space="preserve"> </v>
      </c>
      <c r="F96" s="177" t="str">
        <f t="shared" si="5"/>
        <v xml:space="preserve"> </v>
      </c>
      <c r="G96" s="163" t="str">
        <f>IF(ISERROR(INDEX(#REF!,MATCH('Item IDs'!B96,#REF!,0),1)),"NOT ASSIGNED",INDEX(#REF!,MATCH('Item IDs'!B96,#REF!,0),1))</f>
        <v>NOT ASSIGNED</v>
      </c>
      <c r="H96" s="163"/>
    </row>
    <row r="97" spans="2:8">
      <c r="B97" s="161">
        <v>1093</v>
      </c>
      <c r="C97" s="162" t="str">
        <f>IF(ISERROR(VLOOKUP(B97,#REF!,3,FALSE)),"N/A",VLOOKUP(B97,#REF!,3,FALSE))</f>
        <v>N/A</v>
      </c>
      <c r="D97" s="177" t="str">
        <f t="shared" si="3"/>
        <v xml:space="preserve"> </v>
      </c>
      <c r="E97" s="172" t="str">
        <f t="shared" si="4"/>
        <v xml:space="preserve"> </v>
      </c>
      <c r="F97" s="172" t="str">
        <f t="shared" si="5"/>
        <v xml:space="preserve"> </v>
      </c>
      <c r="G97" s="163" t="str">
        <f>IF(ISERROR(INDEX(#REF!,MATCH('Item IDs'!B97,#REF!,0),1)),"NOT ASSIGNED",INDEX(#REF!,MATCH('Item IDs'!B97,#REF!,0),1))</f>
        <v>NOT ASSIGNED</v>
      </c>
      <c r="H97" s="163"/>
    </row>
    <row r="98" spans="2:8">
      <c r="B98" s="161">
        <v>1094</v>
      </c>
      <c r="C98" s="162" t="str">
        <f>IF(ISERROR(VLOOKUP(B98,#REF!,3,FALSE)),"N/A",VLOOKUP(B98,#REF!,3,FALSE))</f>
        <v>N/A</v>
      </c>
      <c r="D98" s="177" t="str">
        <f t="shared" si="3"/>
        <v xml:space="preserve"> </v>
      </c>
      <c r="E98" s="172" t="str">
        <f t="shared" si="4"/>
        <v xml:space="preserve"> </v>
      </c>
      <c r="F98" s="172" t="str">
        <f t="shared" si="5"/>
        <v xml:space="preserve"> </v>
      </c>
      <c r="G98" s="163" t="str">
        <f>IF(ISERROR(INDEX(#REF!,MATCH('Item IDs'!B98,#REF!,0),1)),"NOT ASSIGNED",INDEX(#REF!,MATCH('Item IDs'!B98,#REF!,0),1))</f>
        <v>NOT ASSIGNED</v>
      </c>
      <c r="H98" s="163"/>
    </row>
    <row r="99" spans="2:8">
      <c r="B99" s="161">
        <v>1095</v>
      </c>
      <c r="C99" s="162" t="str">
        <f>IF(ISERROR(VLOOKUP(B99,#REF!,3,FALSE)),"N/A",VLOOKUP(B99,#REF!,3,FALSE))</f>
        <v>N/A</v>
      </c>
      <c r="D99" s="177" t="str">
        <f t="shared" si="3"/>
        <v xml:space="preserve"> </v>
      </c>
      <c r="E99" s="172" t="str">
        <f t="shared" si="4"/>
        <v xml:space="preserve"> </v>
      </c>
      <c r="F99" s="172" t="str">
        <f t="shared" si="5"/>
        <v xml:space="preserve"> </v>
      </c>
      <c r="G99" s="163" t="str">
        <f>IF(ISERROR(INDEX(#REF!,MATCH('Item IDs'!B99,#REF!,0),1)),"NOT ASSIGNED",INDEX(#REF!,MATCH('Item IDs'!B99,#REF!,0),1))</f>
        <v>NOT ASSIGNED</v>
      </c>
      <c r="H99" s="163"/>
    </row>
    <row r="100" spans="2:8">
      <c r="B100" s="161">
        <v>1096</v>
      </c>
      <c r="C100" s="162" t="str">
        <f>IF(ISERROR(VLOOKUP(B100,#REF!,3,FALSE)),"N/A",VLOOKUP(B100,#REF!,3,FALSE))</f>
        <v>N/A</v>
      </c>
      <c r="D100" s="177" t="str">
        <f t="shared" si="3"/>
        <v xml:space="preserve"> </v>
      </c>
      <c r="E100" s="172" t="str">
        <f t="shared" si="4"/>
        <v xml:space="preserve"> </v>
      </c>
      <c r="F100" s="177" t="str">
        <f t="shared" si="5"/>
        <v xml:space="preserve"> </v>
      </c>
      <c r="G100" s="163" t="str">
        <f>IF(ISERROR(INDEX(#REF!,MATCH('Item IDs'!B100,#REF!,0),1)),"NOT ASSIGNED",INDEX(#REF!,MATCH('Item IDs'!B100,#REF!,0),1))</f>
        <v>NOT ASSIGNED</v>
      </c>
      <c r="H100" s="163"/>
    </row>
    <row r="101" spans="2:8">
      <c r="B101" s="161">
        <v>1097</v>
      </c>
      <c r="C101" s="162" t="str">
        <f>IF(ISERROR(VLOOKUP(B101,#REF!,3,FALSE)),"N/A",VLOOKUP(B101,#REF!,3,FALSE))</f>
        <v>N/A</v>
      </c>
      <c r="D101" s="177" t="str">
        <f t="shared" si="3"/>
        <v xml:space="preserve"> </v>
      </c>
      <c r="E101" s="172" t="str">
        <f t="shared" si="4"/>
        <v xml:space="preserve"> </v>
      </c>
      <c r="F101" s="177" t="str">
        <f t="shared" si="5"/>
        <v xml:space="preserve"> </v>
      </c>
      <c r="G101" s="163" t="str">
        <f>IF(ISERROR(INDEX(#REF!,MATCH('Item IDs'!B101,#REF!,0),1)),"NOT ASSIGNED",INDEX(#REF!,MATCH('Item IDs'!B101,#REF!,0),1))</f>
        <v>NOT ASSIGNED</v>
      </c>
      <c r="H101" s="163"/>
    </row>
    <row r="102" spans="2:8">
      <c r="B102" s="161">
        <v>1098</v>
      </c>
      <c r="C102" s="162" t="str">
        <f>IF(ISERROR(VLOOKUP(B102,#REF!,3,FALSE)),"N/A",VLOOKUP(B102,#REF!,3,FALSE))</f>
        <v>N/A</v>
      </c>
      <c r="D102" s="177" t="str">
        <f t="shared" si="3"/>
        <v xml:space="preserve"> </v>
      </c>
      <c r="E102" s="172" t="str">
        <f t="shared" si="4"/>
        <v xml:space="preserve"> </v>
      </c>
      <c r="F102" s="172" t="str">
        <f t="shared" si="5"/>
        <v xml:space="preserve"> </v>
      </c>
      <c r="G102" s="163" t="str">
        <f>IF(ISERROR(INDEX(#REF!,MATCH('Item IDs'!B102,#REF!,0),1)),"NOT ASSIGNED",INDEX(#REF!,MATCH('Item IDs'!B102,#REF!,0),1))</f>
        <v>NOT ASSIGNED</v>
      </c>
      <c r="H102" s="163"/>
    </row>
    <row r="103" spans="2:8">
      <c r="B103" s="161">
        <v>1099</v>
      </c>
      <c r="C103" s="162" t="str">
        <f>IF(ISERROR(VLOOKUP(B103,#REF!,3,FALSE)),"N/A",VLOOKUP(B103,#REF!,3,FALSE))</f>
        <v>N/A</v>
      </c>
      <c r="D103" s="177" t="str">
        <f t="shared" si="3"/>
        <v xml:space="preserve"> </v>
      </c>
      <c r="E103" s="172" t="str">
        <f t="shared" si="4"/>
        <v xml:space="preserve"> </v>
      </c>
      <c r="F103" s="177" t="str">
        <f t="shared" si="5"/>
        <v xml:space="preserve"> </v>
      </c>
      <c r="G103" s="163" t="str">
        <f>IF(ISERROR(INDEX(#REF!,MATCH('Item IDs'!B103,#REF!,0),1)),"NOT ASSIGNED",INDEX(#REF!,MATCH('Item IDs'!B103,#REF!,0),1))</f>
        <v>NOT ASSIGNED</v>
      </c>
      <c r="H103" s="163"/>
    </row>
    <row r="104" spans="2:8">
      <c r="B104" s="161">
        <v>1100</v>
      </c>
      <c r="C104" s="162" t="str">
        <f>IF(ISERROR(VLOOKUP(B104,#REF!,3,FALSE)),"N/A",VLOOKUP(B104,#REF!,3,FALSE))</f>
        <v>N/A</v>
      </c>
      <c r="D104" s="177" t="str">
        <f t="shared" si="3"/>
        <v xml:space="preserve"> </v>
      </c>
      <c r="E104" s="172" t="str">
        <f t="shared" si="4"/>
        <v xml:space="preserve"> </v>
      </c>
      <c r="F104" s="172" t="str">
        <f t="shared" si="5"/>
        <v xml:space="preserve"> </v>
      </c>
      <c r="G104" s="163" t="str">
        <f>IF(ISERROR(INDEX(#REF!,MATCH('Item IDs'!B104,#REF!,0),1)),"NOT ASSIGNED",INDEX(#REF!,MATCH('Item IDs'!B104,#REF!,0),1))</f>
        <v>NOT ASSIGNED</v>
      </c>
      <c r="H104" s="163"/>
    </row>
    <row r="105" spans="2:8">
      <c r="B105" s="161">
        <v>1101</v>
      </c>
      <c r="C105" s="162" t="str">
        <f>IF(ISERROR(VLOOKUP(B105,#REF!,3,FALSE)),"N/A",VLOOKUP(B105,#REF!,3,FALSE))</f>
        <v>N/A</v>
      </c>
      <c r="D105" s="177" t="str">
        <f t="shared" si="3"/>
        <v xml:space="preserve"> </v>
      </c>
      <c r="E105" s="172" t="str">
        <f t="shared" si="4"/>
        <v xml:space="preserve"> </v>
      </c>
      <c r="F105" s="177" t="str">
        <f t="shared" si="5"/>
        <v xml:space="preserve"> </v>
      </c>
      <c r="G105" s="163" t="str">
        <f>IF(ISERROR(INDEX(#REF!,MATCH('Item IDs'!B105,#REF!,0),1)),"NOT ASSIGNED",INDEX(#REF!,MATCH('Item IDs'!B105,#REF!,0),1))</f>
        <v>NOT ASSIGNED</v>
      </c>
      <c r="H105" s="163"/>
    </row>
    <row r="106" spans="2:8">
      <c r="B106" s="161">
        <v>1102</v>
      </c>
      <c r="C106" s="162" t="str">
        <f>IF(ISERROR(VLOOKUP(B106,#REF!,3,FALSE)),"N/A",VLOOKUP(B106,#REF!,3,FALSE))</f>
        <v>N/A</v>
      </c>
      <c r="D106" s="177" t="str">
        <f t="shared" si="3"/>
        <v xml:space="preserve"> </v>
      </c>
      <c r="E106" s="172" t="str">
        <f t="shared" si="4"/>
        <v xml:space="preserve"> </v>
      </c>
      <c r="F106" s="172" t="str">
        <f t="shared" si="5"/>
        <v xml:space="preserve"> </v>
      </c>
      <c r="G106" s="163" t="str">
        <f>IF(ISERROR(INDEX(#REF!,MATCH('Item IDs'!B106,#REF!,0),1)),"NOT ASSIGNED",INDEX(#REF!,MATCH('Item IDs'!B106,#REF!,0),1))</f>
        <v>NOT ASSIGNED</v>
      </c>
      <c r="H106" s="163"/>
    </row>
    <row r="107" spans="2:8">
      <c r="B107" s="161">
        <v>1103</v>
      </c>
      <c r="C107" s="162" t="str">
        <f>IF(ISERROR(VLOOKUP(B107,#REF!,3,FALSE)),"N/A",VLOOKUP(B107,#REF!,3,FALSE))</f>
        <v>N/A</v>
      </c>
      <c r="D107" s="177" t="str">
        <f t="shared" si="3"/>
        <v xml:space="preserve"> </v>
      </c>
      <c r="E107" s="172" t="str">
        <f t="shared" si="4"/>
        <v xml:space="preserve"> </v>
      </c>
      <c r="F107" s="172" t="str">
        <f t="shared" si="5"/>
        <v xml:space="preserve"> </v>
      </c>
      <c r="G107" s="163" t="str">
        <f>IF(ISERROR(INDEX(#REF!,MATCH('Item IDs'!B107,#REF!,0),1)),"NOT ASSIGNED",INDEX(#REF!,MATCH('Item IDs'!B107,#REF!,0),1))</f>
        <v>NOT ASSIGNED</v>
      </c>
      <c r="H107" s="163"/>
    </row>
    <row r="108" spans="2:8">
      <c r="B108" s="225">
        <v>1104</v>
      </c>
      <c r="C108" s="226" t="s">
        <v>197</v>
      </c>
      <c r="D108" s="227" t="s">
        <v>319</v>
      </c>
      <c r="E108" s="228" t="s">
        <v>320</v>
      </c>
      <c r="F108" s="228" t="s">
        <v>321</v>
      </c>
      <c r="G108" s="229" t="s">
        <v>259</v>
      </c>
      <c r="H108" s="229">
        <v>2014</v>
      </c>
    </row>
    <row r="109" spans="2:8">
      <c r="B109" s="161">
        <v>1105</v>
      </c>
      <c r="C109" s="162" t="str">
        <f>IF(ISERROR(VLOOKUP(B109,#REF!,3,FALSE)),"N/A",VLOOKUP(B109,#REF!,3,FALSE))</f>
        <v>N/A</v>
      </c>
      <c r="D109" s="177" t="str">
        <f t="shared" si="3"/>
        <v xml:space="preserve"> </v>
      </c>
      <c r="E109" s="172" t="str">
        <f t="shared" si="4"/>
        <v xml:space="preserve"> </v>
      </c>
      <c r="F109" s="172" t="str">
        <f t="shared" si="5"/>
        <v xml:space="preserve"> </v>
      </c>
      <c r="G109" s="163" t="str">
        <f>IF(ISERROR(INDEX(#REF!,MATCH('Item IDs'!B109,#REF!,0),1)),"NOT ASSIGNED",INDEX(#REF!,MATCH('Item IDs'!B109,#REF!,0),1))</f>
        <v>NOT ASSIGNED</v>
      </c>
      <c r="H109" s="163"/>
    </row>
    <row r="110" spans="2:8">
      <c r="B110" s="225">
        <v>1106</v>
      </c>
      <c r="C110" s="226" t="s">
        <v>365</v>
      </c>
      <c r="D110" s="227" t="s">
        <v>319</v>
      </c>
      <c r="E110" s="228" t="s">
        <v>323</v>
      </c>
      <c r="F110" s="228" t="s">
        <v>321</v>
      </c>
      <c r="G110" s="229" t="s">
        <v>366</v>
      </c>
      <c r="H110" s="229">
        <v>2014</v>
      </c>
    </row>
    <row r="111" spans="2:8">
      <c r="B111" s="161">
        <v>1107</v>
      </c>
      <c r="C111" s="162" t="str">
        <f>IF(ISERROR(VLOOKUP(B111,#REF!,3,FALSE)),"N/A",VLOOKUP(B111,#REF!,3,FALSE))</f>
        <v>N/A</v>
      </c>
      <c r="D111" s="177" t="str">
        <f t="shared" si="3"/>
        <v xml:space="preserve"> </v>
      </c>
      <c r="E111" s="172" t="str">
        <f t="shared" si="4"/>
        <v xml:space="preserve"> </v>
      </c>
      <c r="F111" s="172" t="str">
        <f t="shared" si="5"/>
        <v xml:space="preserve"> </v>
      </c>
      <c r="G111" s="163" t="str">
        <f>IF(ISERROR(INDEX(#REF!,MATCH('Item IDs'!B111,#REF!,0),1)),"NOT ASSIGNED",INDEX(#REF!,MATCH('Item IDs'!B111,#REF!,0),1))</f>
        <v>NOT ASSIGNED</v>
      </c>
      <c r="H111" s="163"/>
    </row>
    <row r="112" spans="2:8">
      <c r="B112" s="161">
        <v>1108</v>
      </c>
      <c r="C112" s="162" t="str">
        <f>IF(ISERROR(VLOOKUP(B112,#REF!,3,FALSE)),"N/A",VLOOKUP(B112,#REF!,3,FALSE))</f>
        <v>N/A</v>
      </c>
      <c r="D112" s="177" t="str">
        <f t="shared" si="3"/>
        <v xml:space="preserve"> </v>
      </c>
      <c r="E112" s="172" t="str">
        <f t="shared" si="4"/>
        <v xml:space="preserve"> </v>
      </c>
      <c r="F112" s="172" t="str">
        <f t="shared" si="5"/>
        <v xml:space="preserve"> </v>
      </c>
      <c r="G112" s="163" t="str">
        <f>IF(ISERROR(INDEX(#REF!,MATCH('Item IDs'!B112,#REF!,0),1)),"NOT ASSIGNED",INDEX(#REF!,MATCH('Item IDs'!B112,#REF!,0),1))</f>
        <v>NOT ASSIGNED</v>
      </c>
      <c r="H112" s="163"/>
    </row>
    <row r="113" spans="2:8">
      <c r="B113" s="161">
        <v>1109</v>
      </c>
      <c r="C113" s="162" t="str">
        <f>IF(ISERROR(VLOOKUP(B113,#REF!,3,FALSE)),"N/A",VLOOKUP(B113,#REF!,3,FALSE))</f>
        <v>N/A</v>
      </c>
      <c r="D113" s="177" t="str">
        <f t="shared" si="3"/>
        <v xml:space="preserve"> </v>
      </c>
      <c r="E113" s="172" t="str">
        <f t="shared" si="4"/>
        <v xml:space="preserve"> </v>
      </c>
      <c r="F113" s="172" t="str">
        <f t="shared" si="5"/>
        <v xml:space="preserve"> </v>
      </c>
      <c r="G113" s="163" t="str">
        <f>IF(ISERROR(INDEX(#REF!,MATCH('Item IDs'!B113,#REF!,0),1)),"NOT ASSIGNED",INDEX(#REF!,MATCH('Item IDs'!B113,#REF!,0),1))</f>
        <v>NOT ASSIGNED</v>
      </c>
      <c r="H113" s="163"/>
    </row>
    <row r="114" spans="2:8">
      <c r="B114" s="161">
        <v>1110</v>
      </c>
      <c r="C114" s="162" t="str">
        <f>IF(ISERROR(VLOOKUP(B114,#REF!,3,FALSE)),"N/A",VLOOKUP(B114,#REF!,3,FALSE))</f>
        <v>N/A</v>
      </c>
      <c r="D114" s="177" t="str">
        <f t="shared" si="3"/>
        <v xml:space="preserve"> </v>
      </c>
      <c r="E114" s="172" t="str">
        <f t="shared" si="4"/>
        <v xml:space="preserve"> </v>
      </c>
      <c r="F114" s="172" t="str">
        <f t="shared" si="5"/>
        <v xml:space="preserve"> </v>
      </c>
      <c r="G114" s="163" t="str">
        <f>IF(ISERROR(INDEX(#REF!,MATCH('Item IDs'!B114,#REF!,0),1)),"NOT ASSIGNED",INDEX(#REF!,MATCH('Item IDs'!B114,#REF!,0),1))</f>
        <v>NOT ASSIGNED</v>
      </c>
      <c r="H114" s="163"/>
    </row>
    <row r="115" spans="2:8">
      <c r="B115" s="225">
        <v>1111</v>
      </c>
      <c r="C115" s="226" t="s">
        <v>224</v>
      </c>
      <c r="D115" s="227" t="s">
        <v>367</v>
      </c>
      <c r="E115" s="228" t="s">
        <v>333</v>
      </c>
      <c r="F115" s="228" t="s">
        <v>321</v>
      </c>
      <c r="G115" s="229" t="s">
        <v>260</v>
      </c>
      <c r="H115" s="229">
        <v>2014</v>
      </c>
    </row>
    <row r="116" spans="2:8">
      <c r="B116" s="225">
        <v>1112</v>
      </c>
      <c r="C116" s="226" t="s">
        <v>225</v>
      </c>
      <c r="D116" s="227" t="s">
        <v>367</v>
      </c>
      <c r="E116" s="228" t="s">
        <v>320</v>
      </c>
      <c r="F116" s="228" t="s">
        <v>321</v>
      </c>
      <c r="G116" s="229" t="s">
        <v>261</v>
      </c>
      <c r="H116" s="229">
        <v>2014</v>
      </c>
    </row>
    <row r="117" spans="2:8">
      <c r="B117" s="225">
        <v>1113</v>
      </c>
      <c r="C117" s="226" t="s">
        <v>226</v>
      </c>
      <c r="D117" s="227" t="s">
        <v>367</v>
      </c>
      <c r="E117" s="228" t="s">
        <v>334</v>
      </c>
      <c r="F117" s="228" t="s">
        <v>321</v>
      </c>
      <c r="G117" s="229" t="s">
        <v>270</v>
      </c>
      <c r="H117" s="229">
        <v>2014</v>
      </c>
    </row>
    <row r="118" spans="2:8">
      <c r="B118" s="225">
        <v>1114</v>
      </c>
      <c r="C118" s="226" t="s">
        <v>227</v>
      </c>
      <c r="D118" s="227" t="s">
        <v>367</v>
      </c>
      <c r="E118" s="228" t="s">
        <v>323</v>
      </c>
      <c r="F118" s="228" t="s">
        <v>321</v>
      </c>
      <c r="G118" s="229" t="s">
        <v>271</v>
      </c>
      <c r="H118" s="229">
        <v>2014</v>
      </c>
    </row>
    <row r="119" spans="2:8">
      <c r="B119" s="225">
        <v>1115</v>
      </c>
      <c r="C119" s="226" t="s">
        <v>228</v>
      </c>
      <c r="D119" s="227" t="s">
        <v>367</v>
      </c>
      <c r="E119" s="228" t="s">
        <v>324</v>
      </c>
      <c r="F119" s="228" t="s">
        <v>321</v>
      </c>
      <c r="G119" s="229" t="s">
        <v>267</v>
      </c>
      <c r="H119" s="229">
        <v>2014</v>
      </c>
    </row>
    <row r="120" spans="2:8">
      <c r="B120" s="225">
        <v>1116</v>
      </c>
      <c r="C120" s="226" t="s">
        <v>269</v>
      </c>
      <c r="D120" s="227" t="s">
        <v>367</v>
      </c>
      <c r="E120" s="228" t="s">
        <v>335</v>
      </c>
      <c r="F120" s="228" t="s">
        <v>321</v>
      </c>
      <c r="G120" s="229" t="s">
        <v>268</v>
      </c>
      <c r="H120" s="229">
        <v>2014</v>
      </c>
    </row>
    <row r="121" spans="2:8">
      <c r="B121" s="161">
        <v>1117</v>
      </c>
      <c r="C121" s="162" t="str">
        <f>IF(ISERROR(VLOOKUP(B121,#REF!,3,FALSE)),"N/A",VLOOKUP(B121,#REF!,3,FALSE))</f>
        <v>N/A</v>
      </c>
      <c r="D121" s="177" t="str">
        <f t="shared" si="3"/>
        <v xml:space="preserve"> </v>
      </c>
      <c r="E121" s="172" t="str">
        <f t="shared" si="4"/>
        <v xml:space="preserve"> </v>
      </c>
      <c r="F121" s="172" t="str">
        <f t="shared" si="5"/>
        <v xml:space="preserve"> </v>
      </c>
      <c r="G121" s="163" t="str">
        <f>IF(ISERROR(INDEX(#REF!,MATCH('Item IDs'!B121,#REF!,0),1)),"NOT ASSIGNED",INDEX(#REF!,MATCH('Item IDs'!B121,#REF!,0),1))</f>
        <v>NOT ASSIGNED</v>
      </c>
      <c r="H121" s="163"/>
    </row>
    <row r="122" spans="2:8">
      <c r="B122" s="225">
        <v>1118</v>
      </c>
      <c r="C122" s="226" t="s">
        <v>246</v>
      </c>
      <c r="D122" s="227" t="str">
        <f t="shared" si="3"/>
        <v>17</v>
      </c>
      <c r="E122" s="228" t="str">
        <f t="shared" si="4"/>
        <v>a</v>
      </c>
      <c r="F122" s="228" t="str">
        <f t="shared" si="5"/>
        <v xml:space="preserve"> </v>
      </c>
      <c r="G122" s="229" t="s">
        <v>244</v>
      </c>
      <c r="H122" s="229">
        <v>2016</v>
      </c>
    </row>
    <row r="123" spans="2:8">
      <c r="B123" s="225">
        <v>1119</v>
      </c>
      <c r="C123" s="226" t="s">
        <v>247</v>
      </c>
      <c r="D123" s="227" t="str">
        <f t="shared" si="3"/>
        <v>17</v>
      </c>
      <c r="E123" s="228" t="str">
        <f t="shared" si="4"/>
        <v>b</v>
      </c>
      <c r="F123" s="228" t="str">
        <f t="shared" si="5"/>
        <v xml:space="preserve"> </v>
      </c>
      <c r="G123" s="229" t="s">
        <v>359</v>
      </c>
      <c r="H123" s="229">
        <v>2016</v>
      </c>
    </row>
    <row r="124" spans="2:8">
      <c r="B124" s="225">
        <v>1120</v>
      </c>
      <c r="C124" s="226" t="s">
        <v>248</v>
      </c>
      <c r="D124" s="227" t="str">
        <f t="shared" si="3"/>
        <v>17</v>
      </c>
      <c r="E124" s="228" t="str">
        <f t="shared" si="4"/>
        <v>c</v>
      </c>
      <c r="F124" s="228" t="str">
        <f t="shared" si="5"/>
        <v xml:space="preserve"> </v>
      </c>
      <c r="G124" s="229" t="s">
        <v>245</v>
      </c>
      <c r="H124" s="229">
        <v>2016</v>
      </c>
    </row>
    <row r="125" spans="2:8">
      <c r="B125" s="161">
        <v>1121</v>
      </c>
      <c r="C125" s="162" t="str">
        <f>IF(ISERROR(VLOOKUP(B125,#REF!,3,FALSE)),"N/A",VLOOKUP(B125,#REF!,3,FALSE))</f>
        <v>N/A</v>
      </c>
      <c r="D125" s="177" t="str">
        <f t="shared" si="3"/>
        <v xml:space="preserve"> </v>
      </c>
      <c r="E125" s="172" t="str">
        <f t="shared" si="4"/>
        <v xml:space="preserve"> </v>
      </c>
      <c r="F125" s="172" t="str">
        <f t="shared" si="5"/>
        <v xml:space="preserve"> </v>
      </c>
      <c r="G125" s="163" t="str">
        <f>IF(ISERROR(INDEX(#REF!,MATCH('Item IDs'!B125,#REF!,0),1)),"NOT ASSIGNED",INDEX(#REF!,MATCH('Item IDs'!B125,#REF!,0),1))</f>
        <v>NOT ASSIGNED</v>
      </c>
      <c r="H125" s="163"/>
    </row>
    <row r="126" spans="2:8">
      <c r="B126" s="161">
        <v>1122</v>
      </c>
      <c r="C126" s="162" t="str">
        <f>IF(ISERROR(VLOOKUP(B126,#REF!,3,FALSE)),"N/A",VLOOKUP(B126,#REF!,3,FALSE))</f>
        <v>N/A</v>
      </c>
      <c r="D126" s="177" t="str">
        <f t="shared" si="3"/>
        <v xml:space="preserve"> </v>
      </c>
      <c r="E126" s="172" t="str">
        <f t="shared" si="4"/>
        <v xml:space="preserve"> </v>
      </c>
      <c r="F126" s="172" t="str">
        <f t="shared" si="5"/>
        <v xml:space="preserve"> </v>
      </c>
      <c r="G126" s="163" t="str">
        <f>IF(ISERROR(INDEX(#REF!,MATCH('Item IDs'!B126,#REF!,0),1)),"NOT ASSIGNED",INDEX(#REF!,MATCH('Item IDs'!B126,#REF!,0),1))</f>
        <v>NOT ASSIGNED</v>
      </c>
      <c r="H126" s="163"/>
    </row>
    <row r="127" spans="2:8">
      <c r="B127" s="161">
        <v>1123</v>
      </c>
      <c r="C127" s="162" t="str">
        <f>IF(ISERROR(VLOOKUP(B127,#REF!,3,FALSE)),"N/A",VLOOKUP(B127,#REF!,3,FALSE))</f>
        <v>N/A</v>
      </c>
      <c r="D127" s="177" t="str">
        <f t="shared" si="3"/>
        <v xml:space="preserve"> </v>
      </c>
      <c r="E127" s="172" t="str">
        <f t="shared" si="4"/>
        <v xml:space="preserve"> </v>
      </c>
      <c r="F127" s="172" t="str">
        <f t="shared" si="5"/>
        <v xml:space="preserve"> </v>
      </c>
      <c r="G127" s="163" t="str">
        <f>IF(ISERROR(INDEX(#REF!,MATCH('Item IDs'!B127,#REF!,0),1)),"NOT ASSIGNED",INDEX(#REF!,MATCH('Item IDs'!B127,#REF!,0),1))</f>
        <v>NOT ASSIGNED</v>
      </c>
      <c r="H127" s="163"/>
    </row>
    <row r="128" spans="2:8">
      <c r="B128" s="161">
        <v>1124</v>
      </c>
      <c r="C128" s="162" t="str">
        <f>IF(ISERROR(VLOOKUP(B128,#REF!,3,FALSE)),"N/A",VLOOKUP(B128,#REF!,3,FALSE))</f>
        <v>N/A</v>
      </c>
      <c r="D128" s="177" t="str">
        <f t="shared" si="3"/>
        <v xml:space="preserve"> </v>
      </c>
      <c r="E128" s="172" t="str">
        <f t="shared" si="4"/>
        <v xml:space="preserve"> </v>
      </c>
      <c r="F128" s="172" t="str">
        <f t="shared" si="5"/>
        <v xml:space="preserve"> </v>
      </c>
      <c r="G128" s="163" t="str">
        <f>IF(ISERROR(INDEX(#REF!,MATCH('Item IDs'!B128,#REF!,0),1)),"NOT ASSIGNED",INDEX(#REF!,MATCH('Item IDs'!B128,#REF!,0),1))</f>
        <v>NOT ASSIGNED</v>
      </c>
      <c r="H128" s="163"/>
    </row>
    <row r="129" spans="2:9">
      <c r="B129" s="161">
        <v>1125</v>
      </c>
      <c r="C129" s="162" t="str">
        <f>IF(ISERROR(VLOOKUP(B129,#REF!,3,FALSE)),"N/A",VLOOKUP(B129,#REF!,3,FALSE))</f>
        <v>N/A</v>
      </c>
      <c r="D129" s="177" t="str">
        <f t="shared" si="3"/>
        <v xml:space="preserve"> </v>
      </c>
      <c r="E129" s="172" t="str">
        <f t="shared" si="4"/>
        <v xml:space="preserve"> </v>
      </c>
      <c r="F129" s="172" t="str">
        <f t="shared" si="5"/>
        <v xml:space="preserve"> </v>
      </c>
      <c r="G129" s="163" t="str">
        <f>IF(ISERROR(INDEX(#REF!,MATCH('Item IDs'!B129,#REF!,0),1)),"NOT ASSIGNED",INDEX(#REF!,MATCH('Item IDs'!B129,#REF!,0),1))</f>
        <v>NOT ASSIGNED</v>
      </c>
      <c r="H129" s="163"/>
    </row>
    <row r="130" spans="2:9">
      <c r="B130" s="161">
        <v>1126</v>
      </c>
      <c r="C130" s="162" t="str">
        <f>IF(ISERROR(VLOOKUP(B130,#REF!,3,FALSE)),"N/A",VLOOKUP(B130,#REF!,3,FALSE))</f>
        <v>N/A</v>
      </c>
      <c r="D130" s="177" t="str">
        <f t="shared" si="3"/>
        <v xml:space="preserve"> </v>
      </c>
      <c r="E130" s="172" t="str">
        <f t="shared" si="4"/>
        <v xml:space="preserve"> </v>
      </c>
      <c r="F130" s="172" t="str">
        <f t="shared" si="5"/>
        <v xml:space="preserve"> </v>
      </c>
      <c r="G130" s="163" t="str">
        <f>IF(ISERROR(INDEX(#REF!,MATCH('Item IDs'!B130,#REF!,0),1)),"NOT ASSIGNED",INDEX(#REF!,MATCH('Item IDs'!B130,#REF!,0),1))</f>
        <v>NOT ASSIGNED</v>
      </c>
      <c r="H130" s="163"/>
    </row>
    <row r="131" spans="2:9">
      <c r="B131" s="161">
        <v>1127</v>
      </c>
      <c r="C131" s="162" t="str">
        <f>IF(ISERROR(VLOOKUP(B131,#REF!,3,FALSE)),"N/A",VLOOKUP(B131,#REF!,3,FALSE))</f>
        <v>N/A</v>
      </c>
      <c r="D131" s="177" t="str">
        <f t="shared" si="3"/>
        <v xml:space="preserve"> </v>
      </c>
      <c r="E131" s="172" t="str">
        <f t="shared" si="4"/>
        <v xml:space="preserve"> </v>
      </c>
      <c r="F131" s="172" t="str">
        <f t="shared" si="5"/>
        <v xml:space="preserve"> </v>
      </c>
      <c r="G131" s="163" t="str">
        <f>IF(ISERROR(INDEX(#REF!,MATCH('Item IDs'!B131,#REF!,0),1)),"NOT ASSIGNED",INDEX(#REF!,MATCH('Item IDs'!B131,#REF!,0),1))</f>
        <v>NOT ASSIGNED</v>
      </c>
      <c r="H131" s="163"/>
    </row>
    <row r="132" spans="2:9">
      <c r="B132" s="161">
        <v>1128</v>
      </c>
      <c r="C132" s="162" t="str">
        <f>IF(ISERROR(VLOOKUP(B132,#REF!,3,FALSE)),"N/A",VLOOKUP(B132,#REF!,3,FALSE))</f>
        <v>N/A</v>
      </c>
      <c r="D132" s="177" t="str">
        <f t="shared" si="3"/>
        <v xml:space="preserve"> </v>
      </c>
      <c r="E132" s="172" t="str">
        <f t="shared" si="4"/>
        <v xml:space="preserve"> </v>
      </c>
      <c r="F132" s="172" t="str">
        <f t="shared" si="5"/>
        <v xml:space="preserve"> </v>
      </c>
      <c r="G132" s="163" t="str">
        <f>IF(ISERROR(INDEX(#REF!,MATCH('Item IDs'!B132,#REF!,0),1)),"NOT ASSIGNED",INDEX(#REF!,MATCH('Item IDs'!B132,#REF!,0),1))</f>
        <v>NOT ASSIGNED</v>
      </c>
      <c r="H132" s="163"/>
    </row>
    <row r="133" spans="2:9">
      <c r="B133" s="161">
        <v>1129</v>
      </c>
      <c r="C133" s="162" t="str">
        <f>IF(ISERROR(VLOOKUP(B133,#REF!,3,FALSE)),"N/A",VLOOKUP(B133,#REF!,3,FALSE))</f>
        <v>N/A</v>
      </c>
      <c r="D133" s="177" t="str">
        <f t="shared" ref="D133:D190" si="6">IF(ISERROR(FIND(".",C133))," ",LEFT(C133,FIND(".",C133)-1))</f>
        <v xml:space="preserve"> </v>
      </c>
      <c r="E133" s="172" t="str">
        <f t="shared" ref="E133:E190" si="7">IF(ISERROR(FIND(".",C133))," ",LEFT(RIGHT(C133,LEN(C133)-FIND(".",C133)),FIND(".",RIGHT(C133,LEN(C133)-FIND(".",C133)))-1))</f>
        <v xml:space="preserve"> </v>
      </c>
      <c r="F133" s="177" t="str">
        <f t="shared" ref="F133:F190" si="8">IF(ISERROR(FIND("(",C133))," ",MID(C133,FIND("(",C133)+1,FIND(")",C133)-FIND("(",C133)-1))</f>
        <v xml:space="preserve"> </v>
      </c>
      <c r="G133" s="163" t="str">
        <f>IF(ISERROR(INDEX(#REF!,MATCH('Item IDs'!B133,#REF!,0),1)),"NOT ASSIGNED",INDEX(#REF!,MATCH('Item IDs'!B133,#REF!,0),1))</f>
        <v>NOT ASSIGNED</v>
      </c>
      <c r="H133" s="163"/>
    </row>
    <row r="134" spans="2:9">
      <c r="B134" s="161">
        <v>1130</v>
      </c>
      <c r="C134" s="162" t="str">
        <f>IF(ISERROR(VLOOKUP(B134,#REF!,3,FALSE)),"N/A",VLOOKUP(B134,#REF!,3,FALSE))</f>
        <v>N/A</v>
      </c>
      <c r="D134" s="177" t="str">
        <f t="shared" si="6"/>
        <v xml:space="preserve"> </v>
      </c>
      <c r="E134" s="172" t="str">
        <f t="shared" si="7"/>
        <v xml:space="preserve"> </v>
      </c>
      <c r="F134" s="177" t="str">
        <f t="shared" si="8"/>
        <v xml:space="preserve"> </v>
      </c>
      <c r="G134" s="163" t="str">
        <f>IF(ISERROR(INDEX(#REF!,MATCH('Item IDs'!B134,#REF!,0),1)),"NOT ASSIGNED",INDEX(#REF!,MATCH('Item IDs'!B134,#REF!,0),1))</f>
        <v>NOT ASSIGNED</v>
      </c>
      <c r="H134" s="163"/>
    </row>
    <row r="135" spans="2:9">
      <c r="B135" s="161">
        <v>1131</v>
      </c>
      <c r="C135" s="162" t="str">
        <f>IF(ISERROR(VLOOKUP(B135,#REF!,3,FALSE)),"N/A",VLOOKUP(B135,#REF!,3,FALSE))</f>
        <v>N/A</v>
      </c>
      <c r="D135" s="177" t="str">
        <f t="shared" si="6"/>
        <v xml:space="preserve"> </v>
      </c>
      <c r="E135" s="172" t="str">
        <f t="shared" si="7"/>
        <v xml:space="preserve"> </v>
      </c>
      <c r="F135" s="177" t="str">
        <f t="shared" si="8"/>
        <v xml:space="preserve"> </v>
      </c>
      <c r="G135" s="163" t="str">
        <f>IF(ISERROR(INDEX(#REF!,MATCH('Item IDs'!B135,#REF!,0),1)),"NOT ASSIGNED",INDEX(#REF!,MATCH('Item IDs'!B135,#REF!,0),1))</f>
        <v>NOT ASSIGNED</v>
      </c>
      <c r="H135" s="163"/>
    </row>
    <row r="136" spans="2:9">
      <c r="B136" s="161">
        <v>1132</v>
      </c>
      <c r="C136" s="162" t="str">
        <f>IF(ISERROR(VLOOKUP(B136,#REF!,3,FALSE)),"N/A",VLOOKUP(B136,#REF!,3,FALSE))</f>
        <v>N/A</v>
      </c>
      <c r="D136" s="177" t="str">
        <f t="shared" si="6"/>
        <v xml:space="preserve"> </v>
      </c>
      <c r="E136" s="172" t="str">
        <f t="shared" si="7"/>
        <v xml:space="preserve"> </v>
      </c>
      <c r="F136" s="177" t="str">
        <f t="shared" si="8"/>
        <v xml:space="preserve"> </v>
      </c>
      <c r="G136" s="163" t="str">
        <f>IF(ISERROR(INDEX(#REF!,MATCH('Item IDs'!B136,#REF!,0),1)),"NOT ASSIGNED",INDEX(#REF!,MATCH('Item IDs'!B136,#REF!,0),1))</f>
        <v>NOT ASSIGNED</v>
      </c>
      <c r="H136" s="163"/>
    </row>
    <row r="137" spans="2:9">
      <c r="B137" s="161">
        <v>1133</v>
      </c>
      <c r="C137" s="162" t="str">
        <f>IF(ISERROR(VLOOKUP(B137,#REF!,3,FALSE)),"N/A",VLOOKUP(B137,#REF!,3,FALSE))</f>
        <v>N/A</v>
      </c>
      <c r="D137" s="177" t="str">
        <f t="shared" si="6"/>
        <v xml:space="preserve"> </v>
      </c>
      <c r="E137" s="172" t="str">
        <f t="shared" si="7"/>
        <v xml:space="preserve"> </v>
      </c>
      <c r="F137" s="177" t="str">
        <f t="shared" si="8"/>
        <v xml:space="preserve"> </v>
      </c>
      <c r="G137" s="163" t="str">
        <f>IF(ISERROR(INDEX(#REF!,MATCH('Item IDs'!B137,#REF!,0),1)),"NOT ASSIGNED",INDEX(#REF!,MATCH('Item IDs'!B137,#REF!,0),1))</f>
        <v>NOT ASSIGNED</v>
      </c>
      <c r="H137" s="163"/>
    </row>
    <row r="138" spans="2:9">
      <c r="B138" s="161">
        <v>1134</v>
      </c>
      <c r="C138" s="162" t="str">
        <f>IF(ISERROR(VLOOKUP(B138,#REF!,3,FALSE)),"N/A",VLOOKUP(B138,#REF!,3,FALSE))</f>
        <v>N/A</v>
      </c>
      <c r="D138" s="177" t="str">
        <f t="shared" si="6"/>
        <v xml:space="preserve"> </v>
      </c>
      <c r="E138" s="172" t="str">
        <f t="shared" si="7"/>
        <v xml:space="preserve"> </v>
      </c>
      <c r="F138" s="177" t="str">
        <f t="shared" si="8"/>
        <v xml:space="preserve"> </v>
      </c>
      <c r="G138" s="163" t="str">
        <f>IF(ISERROR(INDEX(#REF!,MATCH('Item IDs'!B138,#REF!,0),1)),"NOT ASSIGNED",INDEX(#REF!,MATCH('Item IDs'!B138,#REF!,0),1))</f>
        <v>NOT ASSIGNED</v>
      </c>
      <c r="H138" s="163"/>
    </row>
    <row r="139" spans="2:9">
      <c r="B139" s="161">
        <v>1135</v>
      </c>
      <c r="C139" s="162" t="str">
        <f>IF(ISERROR(VLOOKUP(B139,#REF!,3,FALSE)),"N/A",VLOOKUP(B139,#REF!,3,FALSE))</f>
        <v>N/A</v>
      </c>
      <c r="D139" s="177" t="str">
        <f t="shared" si="6"/>
        <v xml:space="preserve"> </v>
      </c>
      <c r="E139" s="172" t="str">
        <f t="shared" si="7"/>
        <v xml:space="preserve"> </v>
      </c>
      <c r="F139" s="177" t="str">
        <f t="shared" si="8"/>
        <v xml:space="preserve"> </v>
      </c>
      <c r="G139" s="163" t="str">
        <f>IF(ISERROR(INDEX(#REF!,MATCH('Item IDs'!B139,#REF!,0),1)),"NOT ASSIGNED",INDEX(#REF!,MATCH('Item IDs'!B139,#REF!,0),1))</f>
        <v>NOT ASSIGNED</v>
      </c>
      <c r="H139" s="163"/>
    </row>
    <row r="140" spans="2:9">
      <c r="B140" s="161">
        <v>1136</v>
      </c>
      <c r="C140" s="162" t="str">
        <f>IF(ISERROR(VLOOKUP(B140,#REF!,3,FALSE)),"N/A",VLOOKUP(B140,#REF!,3,FALSE))</f>
        <v>N/A</v>
      </c>
      <c r="D140" s="177" t="str">
        <f t="shared" si="6"/>
        <v xml:space="preserve"> </v>
      </c>
      <c r="E140" s="172" t="str">
        <f t="shared" si="7"/>
        <v xml:space="preserve"> </v>
      </c>
      <c r="F140" s="177" t="str">
        <f t="shared" si="8"/>
        <v xml:space="preserve"> </v>
      </c>
      <c r="G140" s="163" t="str">
        <f>IF(ISERROR(INDEX(#REF!,MATCH('Item IDs'!B140,#REF!,0),1)),"NOT ASSIGNED",INDEX(#REF!,MATCH('Item IDs'!B140,#REF!,0),1))</f>
        <v>NOT ASSIGNED</v>
      </c>
      <c r="H140" s="241" t="s">
        <v>385</v>
      </c>
      <c r="I140" t="s">
        <v>386</v>
      </c>
    </row>
    <row r="141" spans="2:9">
      <c r="B141" s="161">
        <v>1137</v>
      </c>
      <c r="C141" s="162" t="str">
        <f>IF(ISERROR(VLOOKUP(B141,#REF!,3,FALSE)),"N/A",VLOOKUP(B141,#REF!,3,FALSE))</f>
        <v>N/A</v>
      </c>
      <c r="D141" s="177" t="str">
        <f t="shared" si="6"/>
        <v xml:space="preserve"> </v>
      </c>
      <c r="E141" s="172" t="str">
        <f t="shared" si="7"/>
        <v xml:space="preserve"> </v>
      </c>
      <c r="F141" s="177" t="str">
        <f t="shared" si="8"/>
        <v xml:space="preserve"> </v>
      </c>
      <c r="G141" s="163" t="str">
        <f>IF(ISERROR(INDEX(#REF!,MATCH('Item IDs'!B141,#REF!,0),1)),"NOT ASSIGNED",INDEX(#REF!,MATCH('Item IDs'!B141,#REF!,0),1))</f>
        <v>NOT ASSIGNED</v>
      </c>
      <c r="H141" s="241" t="s">
        <v>385</v>
      </c>
    </row>
    <row r="142" spans="2:9">
      <c r="B142" s="161">
        <v>1138</v>
      </c>
      <c r="C142" s="162" t="str">
        <f>IF(ISERROR(VLOOKUP(B142,#REF!,3,FALSE)),"N/A",VLOOKUP(B142,#REF!,3,FALSE))</f>
        <v>N/A</v>
      </c>
      <c r="D142" s="177" t="str">
        <f t="shared" si="6"/>
        <v xml:space="preserve"> </v>
      </c>
      <c r="E142" s="172" t="str">
        <f t="shared" si="7"/>
        <v xml:space="preserve"> </v>
      </c>
      <c r="F142" s="177" t="str">
        <f t="shared" si="8"/>
        <v xml:space="preserve"> </v>
      </c>
      <c r="G142" s="163" t="str">
        <f>IF(ISERROR(INDEX(#REF!,MATCH('Item IDs'!B142,#REF!,0),1)),"NOT ASSIGNED",INDEX(#REF!,MATCH('Item IDs'!B142,#REF!,0),1))</f>
        <v>NOT ASSIGNED</v>
      </c>
      <c r="H142" s="241" t="s">
        <v>385</v>
      </c>
    </row>
    <row r="143" spans="2:9">
      <c r="B143" s="161">
        <v>1139</v>
      </c>
      <c r="C143" s="162" t="str">
        <f>IF(ISERROR(VLOOKUP(B143,#REF!,3,FALSE)),"N/A",VLOOKUP(B143,#REF!,3,FALSE))</f>
        <v>N/A</v>
      </c>
      <c r="D143" s="177" t="str">
        <f t="shared" si="6"/>
        <v xml:space="preserve"> </v>
      </c>
      <c r="E143" s="172" t="str">
        <f t="shared" si="7"/>
        <v xml:space="preserve"> </v>
      </c>
      <c r="F143" s="177" t="str">
        <f t="shared" si="8"/>
        <v xml:space="preserve"> </v>
      </c>
      <c r="G143" s="163" t="str">
        <f>IF(ISERROR(INDEX(#REF!,MATCH('Item IDs'!B143,#REF!,0),1)),"NOT ASSIGNED",INDEX(#REF!,MATCH('Item IDs'!B143,#REF!,0),1))</f>
        <v>NOT ASSIGNED</v>
      </c>
      <c r="H143" s="241" t="s">
        <v>385</v>
      </c>
    </row>
    <row r="144" spans="2:9">
      <c r="B144" s="161">
        <v>1140</v>
      </c>
      <c r="C144" s="162" t="str">
        <f>IF(ISERROR(VLOOKUP(B144,#REF!,3,FALSE)),"N/A",VLOOKUP(B144,#REF!,3,FALSE))</f>
        <v>N/A</v>
      </c>
      <c r="D144" s="177" t="str">
        <f t="shared" si="6"/>
        <v xml:space="preserve"> </v>
      </c>
      <c r="E144" s="172" t="str">
        <f t="shared" si="7"/>
        <v xml:space="preserve"> </v>
      </c>
      <c r="F144" s="177" t="str">
        <f t="shared" si="8"/>
        <v xml:space="preserve"> </v>
      </c>
      <c r="G144" s="163" t="str">
        <f>IF(ISERROR(INDEX(#REF!,MATCH('Item IDs'!B144,#REF!,0),1)),"NOT ASSIGNED",INDEX(#REF!,MATCH('Item IDs'!B144,#REF!,0),1))</f>
        <v>NOT ASSIGNED</v>
      </c>
      <c r="H144" s="241" t="s">
        <v>385</v>
      </c>
    </row>
    <row r="145" spans="2:8">
      <c r="B145" s="161">
        <v>1141</v>
      </c>
      <c r="C145" s="162" t="str">
        <f>IF(ISERROR(VLOOKUP(B145,#REF!,3,FALSE)),"N/A",VLOOKUP(B145,#REF!,3,FALSE))</f>
        <v>N/A</v>
      </c>
      <c r="D145" s="177" t="str">
        <f t="shared" si="6"/>
        <v xml:space="preserve"> </v>
      </c>
      <c r="E145" s="172" t="str">
        <f t="shared" si="7"/>
        <v xml:space="preserve"> </v>
      </c>
      <c r="F145" s="177" t="str">
        <f t="shared" si="8"/>
        <v xml:space="preserve"> </v>
      </c>
      <c r="G145" s="163" t="str">
        <f>IF(ISERROR(INDEX(#REF!,MATCH('Item IDs'!B145,#REF!,0),1)),"NOT ASSIGNED",INDEX(#REF!,MATCH('Item IDs'!B145,#REF!,0),1))</f>
        <v>NOT ASSIGNED</v>
      </c>
      <c r="H145" s="241" t="s">
        <v>385</v>
      </c>
    </row>
    <row r="146" spans="2:8">
      <c r="B146" s="161">
        <v>1142</v>
      </c>
      <c r="C146" s="162" t="str">
        <f>IF(ISERROR(VLOOKUP(B146,#REF!,3,FALSE)),"N/A",VLOOKUP(B146,#REF!,3,FALSE))</f>
        <v>N/A</v>
      </c>
      <c r="D146" s="177" t="str">
        <f t="shared" si="6"/>
        <v xml:space="preserve"> </v>
      </c>
      <c r="E146" s="172" t="str">
        <f t="shared" si="7"/>
        <v xml:space="preserve"> </v>
      </c>
      <c r="F146" s="177" t="str">
        <f t="shared" si="8"/>
        <v xml:space="preserve"> </v>
      </c>
      <c r="G146" s="163" t="str">
        <f>IF(ISERROR(INDEX(#REF!,MATCH('Item IDs'!B146,#REF!,0),1)),"NOT ASSIGNED",INDEX(#REF!,MATCH('Item IDs'!B146,#REF!,0),1))</f>
        <v>NOT ASSIGNED</v>
      </c>
      <c r="H146" s="241" t="s">
        <v>385</v>
      </c>
    </row>
    <row r="147" spans="2:8">
      <c r="B147" s="161">
        <v>1143</v>
      </c>
      <c r="C147" s="162" t="str">
        <f>IF(ISERROR(VLOOKUP(B147,#REF!,3,FALSE)),"N/A",VLOOKUP(B147,#REF!,3,FALSE))</f>
        <v>N/A</v>
      </c>
      <c r="D147" s="177" t="str">
        <f t="shared" si="6"/>
        <v xml:space="preserve"> </v>
      </c>
      <c r="E147" s="172" t="str">
        <f t="shared" si="7"/>
        <v xml:space="preserve"> </v>
      </c>
      <c r="F147" s="177" t="str">
        <f t="shared" si="8"/>
        <v xml:space="preserve"> </v>
      </c>
      <c r="G147" s="163" t="str">
        <f>IF(ISERROR(INDEX(#REF!,MATCH('Item IDs'!B147,#REF!,0),1)),"NOT ASSIGNED",INDEX(#REF!,MATCH('Item IDs'!B147,#REF!,0),1))</f>
        <v>NOT ASSIGNED</v>
      </c>
      <c r="H147" s="241" t="s">
        <v>385</v>
      </c>
    </row>
    <row r="148" spans="2:8">
      <c r="B148" s="161">
        <v>1144</v>
      </c>
      <c r="C148" s="162" t="str">
        <f>IF(ISERROR(VLOOKUP(B148,#REF!,3,FALSE)),"N/A",VLOOKUP(B148,#REF!,3,FALSE))</f>
        <v>N/A</v>
      </c>
      <c r="D148" s="177" t="str">
        <f t="shared" si="6"/>
        <v xml:space="preserve"> </v>
      </c>
      <c r="E148" s="172" t="str">
        <f t="shared" si="7"/>
        <v xml:space="preserve"> </v>
      </c>
      <c r="F148" s="177" t="str">
        <f t="shared" si="8"/>
        <v xml:space="preserve"> </v>
      </c>
      <c r="G148" s="163" t="str">
        <f>IF(ISERROR(INDEX(#REF!,MATCH('Item IDs'!B148,#REF!,0),1)),"NOT ASSIGNED",INDEX(#REF!,MATCH('Item IDs'!B148,#REF!,0),1))</f>
        <v>NOT ASSIGNED</v>
      </c>
      <c r="H148" s="241" t="s">
        <v>385</v>
      </c>
    </row>
    <row r="149" spans="2:8">
      <c r="B149" s="161">
        <v>1145</v>
      </c>
      <c r="C149" s="162" t="str">
        <f>IF(ISERROR(VLOOKUP(B149,#REF!,3,FALSE)),"N/A",VLOOKUP(B149,#REF!,3,FALSE))</f>
        <v>N/A</v>
      </c>
      <c r="D149" s="177" t="str">
        <f t="shared" si="6"/>
        <v xml:space="preserve"> </v>
      </c>
      <c r="E149" s="172" t="str">
        <f t="shared" si="7"/>
        <v xml:space="preserve"> </v>
      </c>
      <c r="F149" s="177" t="str">
        <f t="shared" si="8"/>
        <v xml:space="preserve"> </v>
      </c>
      <c r="G149" s="163" t="str">
        <f>IF(ISERROR(INDEX(#REF!,MATCH('Item IDs'!B149,#REF!,0),1)),"NOT ASSIGNED",INDEX(#REF!,MATCH('Item IDs'!B149,#REF!,0),1))</f>
        <v>NOT ASSIGNED</v>
      </c>
      <c r="H149" s="241" t="s">
        <v>385</v>
      </c>
    </row>
    <row r="150" spans="2:8">
      <c r="B150" s="161">
        <v>1146</v>
      </c>
      <c r="C150" s="162" t="str">
        <f>IF(ISERROR(VLOOKUP(B150,#REF!,3,FALSE)),"N/A",VLOOKUP(B150,#REF!,3,FALSE))</f>
        <v>N/A</v>
      </c>
      <c r="D150" s="177" t="str">
        <f t="shared" si="6"/>
        <v xml:space="preserve"> </v>
      </c>
      <c r="E150" s="172" t="str">
        <f t="shared" si="7"/>
        <v xml:space="preserve"> </v>
      </c>
      <c r="F150" s="177" t="str">
        <f t="shared" si="8"/>
        <v xml:space="preserve"> </v>
      </c>
      <c r="G150" s="163" t="str">
        <f>IF(ISERROR(INDEX(#REF!,MATCH('Item IDs'!B150,#REF!,0),1)),"NOT ASSIGNED",INDEX(#REF!,MATCH('Item IDs'!B150,#REF!,0),1))</f>
        <v>NOT ASSIGNED</v>
      </c>
      <c r="H150" s="163"/>
    </row>
    <row r="151" spans="2:8">
      <c r="B151" s="225">
        <v>1147</v>
      </c>
      <c r="C151" s="226" t="s">
        <v>249</v>
      </c>
      <c r="D151" s="227">
        <v>19</v>
      </c>
      <c r="E151" s="228" t="s">
        <v>320</v>
      </c>
      <c r="F151" s="227" t="s">
        <v>321</v>
      </c>
      <c r="G151" s="229" t="s">
        <v>368</v>
      </c>
      <c r="H151" s="229">
        <v>2014</v>
      </c>
    </row>
    <row r="152" spans="2:8">
      <c r="B152" s="161">
        <v>1148</v>
      </c>
      <c r="C152" s="162" t="str">
        <f>IF(ISERROR(VLOOKUP(B152,#REF!,3,FALSE)),"N/A",VLOOKUP(B152,#REF!,3,FALSE))</f>
        <v>N/A</v>
      </c>
      <c r="D152" s="177" t="str">
        <f t="shared" si="6"/>
        <v xml:space="preserve"> </v>
      </c>
      <c r="E152" s="172" t="str">
        <f t="shared" si="7"/>
        <v xml:space="preserve"> </v>
      </c>
      <c r="F152" s="177" t="str">
        <f t="shared" si="8"/>
        <v xml:space="preserve"> </v>
      </c>
      <c r="G152" s="163" t="str">
        <f>IF(ISERROR(INDEX(#REF!,MATCH('Item IDs'!B152,#REF!,0),1)),"NOT ASSIGNED",INDEX(#REF!,MATCH('Item IDs'!B152,#REF!,0),1))</f>
        <v>NOT ASSIGNED</v>
      </c>
      <c r="H152" s="163"/>
    </row>
    <row r="153" spans="2:8">
      <c r="B153" s="161">
        <v>1149</v>
      </c>
      <c r="C153" s="162" t="str">
        <f>IF(ISERROR(VLOOKUP(B153,#REF!,3,FALSE)),"N/A",VLOOKUP(B153,#REF!,3,FALSE))</f>
        <v>N/A</v>
      </c>
      <c r="D153" s="177" t="str">
        <f t="shared" si="6"/>
        <v xml:space="preserve"> </v>
      </c>
      <c r="E153" s="172" t="str">
        <f t="shared" si="7"/>
        <v xml:space="preserve"> </v>
      </c>
      <c r="F153" s="177" t="str">
        <f t="shared" si="8"/>
        <v xml:space="preserve"> </v>
      </c>
      <c r="G153" s="163" t="str">
        <f>IF(ISERROR(INDEX(#REF!,MATCH('Item IDs'!B153,#REF!,0),1)),"NOT ASSIGNED",INDEX(#REF!,MATCH('Item IDs'!B153,#REF!,0),1))</f>
        <v>NOT ASSIGNED</v>
      </c>
      <c r="H153" s="163"/>
    </row>
    <row r="154" spans="2:8">
      <c r="B154" s="225">
        <v>1150</v>
      </c>
      <c r="C154" s="226" t="s">
        <v>369</v>
      </c>
      <c r="D154" s="227" t="s">
        <v>354</v>
      </c>
      <c r="E154" s="228" t="s">
        <v>324</v>
      </c>
      <c r="F154" s="227" t="s">
        <v>321</v>
      </c>
      <c r="G154" s="229" t="s">
        <v>370</v>
      </c>
      <c r="H154" s="229">
        <v>2014</v>
      </c>
    </row>
    <row r="155" spans="2:8">
      <c r="B155" s="225">
        <v>1151</v>
      </c>
      <c r="C155" s="226" t="s">
        <v>229</v>
      </c>
      <c r="D155" s="227" t="s">
        <v>332</v>
      </c>
      <c r="E155" s="228" t="s">
        <v>333</v>
      </c>
      <c r="F155" s="227" t="s">
        <v>321</v>
      </c>
      <c r="G155" s="229" t="s">
        <v>182</v>
      </c>
      <c r="H155" s="229">
        <v>2014</v>
      </c>
    </row>
    <row r="156" spans="2:8">
      <c r="B156" s="225">
        <v>1152</v>
      </c>
      <c r="C156" s="226" t="s">
        <v>230</v>
      </c>
      <c r="D156" s="227" t="s">
        <v>332</v>
      </c>
      <c r="E156" s="228" t="s">
        <v>320</v>
      </c>
      <c r="F156" s="227" t="s">
        <v>321</v>
      </c>
      <c r="G156" s="229" t="s">
        <v>183</v>
      </c>
      <c r="H156" s="229">
        <v>2014</v>
      </c>
    </row>
    <row r="157" spans="2:8">
      <c r="B157" s="225">
        <v>1153</v>
      </c>
      <c r="C157" s="226" t="s">
        <v>231</v>
      </c>
      <c r="D157" s="227" t="s">
        <v>332</v>
      </c>
      <c r="E157" s="228" t="s">
        <v>334</v>
      </c>
      <c r="F157" s="227" t="s">
        <v>321</v>
      </c>
      <c r="G157" s="229" t="s">
        <v>184</v>
      </c>
      <c r="H157" s="229">
        <v>2014</v>
      </c>
    </row>
    <row r="158" spans="2:8">
      <c r="B158" s="225">
        <v>1154</v>
      </c>
      <c r="C158" s="226" t="s">
        <v>232</v>
      </c>
      <c r="D158" s="227" t="s">
        <v>332</v>
      </c>
      <c r="E158" s="228" t="s">
        <v>323</v>
      </c>
      <c r="F158" s="227" t="s">
        <v>321</v>
      </c>
      <c r="G158" s="229" t="s">
        <v>185</v>
      </c>
      <c r="H158" s="229">
        <v>2014</v>
      </c>
    </row>
    <row r="159" spans="2:8">
      <c r="B159" s="225">
        <v>1155</v>
      </c>
      <c r="C159" s="226" t="s">
        <v>233</v>
      </c>
      <c r="D159" s="227" t="s">
        <v>332</v>
      </c>
      <c r="E159" s="228" t="s">
        <v>324</v>
      </c>
      <c r="F159" s="227" t="s">
        <v>321</v>
      </c>
      <c r="G159" s="229" t="s">
        <v>186</v>
      </c>
      <c r="H159" s="229">
        <v>2014</v>
      </c>
    </row>
    <row r="160" spans="2:8">
      <c r="B160" s="225">
        <v>1156</v>
      </c>
      <c r="C160" s="226" t="s">
        <v>234</v>
      </c>
      <c r="D160" s="227" t="s">
        <v>332</v>
      </c>
      <c r="E160" s="228" t="s">
        <v>335</v>
      </c>
      <c r="F160" s="227" t="s">
        <v>321</v>
      </c>
      <c r="G160" s="229" t="s">
        <v>187</v>
      </c>
      <c r="H160" s="229">
        <v>2014</v>
      </c>
    </row>
    <row r="161" spans="2:8">
      <c r="B161" s="225">
        <v>1157</v>
      </c>
      <c r="C161" s="226" t="s">
        <v>235</v>
      </c>
      <c r="D161" s="227" t="s">
        <v>332</v>
      </c>
      <c r="E161" s="228" t="s">
        <v>317</v>
      </c>
      <c r="F161" s="227" t="s">
        <v>321</v>
      </c>
      <c r="G161" s="229" t="s">
        <v>188</v>
      </c>
      <c r="H161" s="229">
        <v>2014</v>
      </c>
    </row>
    <row r="162" spans="2:8">
      <c r="B162" s="225">
        <v>1158</v>
      </c>
      <c r="C162" s="226" t="s">
        <v>236</v>
      </c>
      <c r="D162" s="227" t="s">
        <v>332</v>
      </c>
      <c r="E162" s="228" t="s">
        <v>336</v>
      </c>
      <c r="F162" s="227" t="s">
        <v>321</v>
      </c>
      <c r="G162" s="229" t="s">
        <v>189</v>
      </c>
      <c r="H162" s="229">
        <v>2014</v>
      </c>
    </row>
    <row r="163" spans="2:8">
      <c r="B163" s="225">
        <v>1159</v>
      </c>
      <c r="C163" s="226" t="s">
        <v>237</v>
      </c>
      <c r="D163" s="227" t="s">
        <v>332</v>
      </c>
      <c r="E163" s="228" t="s">
        <v>337</v>
      </c>
      <c r="F163" s="227" t="s">
        <v>321</v>
      </c>
      <c r="G163" s="229" t="s">
        <v>190</v>
      </c>
      <c r="H163" s="229">
        <v>2014</v>
      </c>
    </row>
    <row r="164" spans="2:8">
      <c r="B164" s="225">
        <v>1160</v>
      </c>
      <c r="C164" s="226" t="s">
        <v>238</v>
      </c>
      <c r="D164" s="227" t="s">
        <v>332</v>
      </c>
      <c r="E164" s="228" t="s">
        <v>338</v>
      </c>
      <c r="F164" s="227" t="s">
        <v>321</v>
      </c>
      <c r="G164" s="229" t="s">
        <v>191</v>
      </c>
      <c r="H164" s="229">
        <v>2014</v>
      </c>
    </row>
    <row r="165" spans="2:8">
      <c r="B165" s="225">
        <v>1161</v>
      </c>
      <c r="C165" s="226" t="s">
        <v>239</v>
      </c>
      <c r="D165" s="227" t="s">
        <v>332</v>
      </c>
      <c r="E165" s="228" t="s">
        <v>325</v>
      </c>
      <c r="F165" s="227" t="s">
        <v>321</v>
      </c>
      <c r="G165" s="229" t="s">
        <v>192</v>
      </c>
      <c r="H165" s="229">
        <v>2014</v>
      </c>
    </row>
    <row r="166" spans="2:8">
      <c r="B166" s="225">
        <v>1162</v>
      </c>
      <c r="C166" s="226" t="s">
        <v>240</v>
      </c>
      <c r="D166" s="227" t="s">
        <v>332</v>
      </c>
      <c r="E166" s="228" t="s">
        <v>326</v>
      </c>
      <c r="F166" s="227" t="s">
        <v>321</v>
      </c>
      <c r="G166" s="229" t="s">
        <v>193</v>
      </c>
      <c r="H166" s="229">
        <v>2014</v>
      </c>
    </row>
    <row r="167" spans="2:8">
      <c r="B167" s="225">
        <v>1163</v>
      </c>
      <c r="C167" s="226" t="s">
        <v>241</v>
      </c>
      <c r="D167" s="227" t="s">
        <v>332</v>
      </c>
      <c r="E167" s="228" t="s">
        <v>339</v>
      </c>
      <c r="F167" s="227" t="s">
        <v>321</v>
      </c>
      <c r="G167" s="229" t="s">
        <v>194</v>
      </c>
      <c r="H167" s="229">
        <v>2014</v>
      </c>
    </row>
    <row r="168" spans="2:8">
      <c r="B168" s="225">
        <v>1164</v>
      </c>
      <c r="C168" s="226" t="s">
        <v>242</v>
      </c>
      <c r="D168" s="227" t="s">
        <v>332</v>
      </c>
      <c r="E168" s="228" t="s">
        <v>331</v>
      </c>
      <c r="F168" s="227" t="s">
        <v>321</v>
      </c>
      <c r="G168" s="229" t="s">
        <v>195</v>
      </c>
      <c r="H168" s="229">
        <v>2014</v>
      </c>
    </row>
    <row r="169" spans="2:8">
      <c r="B169" s="225">
        <v>1165</v>
      </c>
      <c r="C169" s="226" t="s">
        <v>243</v>
      </c>
      <c r="D169" s="227" t="s">
        <v>332</v>
      </c>
      <c r="E169" s="228" t="s">
        <v>340</v>
      </c>
      <c r="F169" s="227" t="s">
        <v>321</v>
      </c>
      <c r="G169" s="229" t="s">
        <v>196</v>
      </c>
      <c r="H169" s="229">
        <v>2014</v>
      </c>
    </row>
    <row r="170" spans="2:8">
      <c r="B170" s="161">
        <v>1166</v>
      </c>
      <c r="C170" s="162" t="str">
        <f>IF(ISERROR(VLOOKUP(B170,#REF!,3,FALSE)),"N/A",VLOOKUP(B170,#REF!,3,FALSE))</f>
        <v>N/A</v>
      </c>
      <c r="D170" s="177" t="str">
        <f t="shared" si="6"/>
        <v xml:space="preserve"> </v>
      </c>
      <c r="E170" s="172" t="str">
        <f t="shared" si="7"/>
        <v xml:space="preserve"> </v>
      </c>
      <c r="F170" s="177" t="str">
        <f t="shared" si="8"/>
        <v xml:space="preserve"> </v>
      </c>
      <c r="G170" s="163" t="str">
        <f>IF(ISERROR(INDEX(#REF!,MATCH('Item IDs'!B170,#REF!,0),1)),"NOT ASSIGNED",INDEX(#REF!,MATCH('Item IDs'!B170,#REF!,0),1))</f>
        <v>NOT ASSIGNED</v>
      </c>
      <c r="H170" s="163"/>
    </row>
    <row r="171" spans="2:8">
      <c r="B171" s="161">
        <v>1167</v>
      </c>
      <c r="C171" s="162" t="str">
        <f>IF(ISERROR(VLOOKUP(B171,#REF!,3,FALSE)),"N/A",VLOOKUP(B171,#REF!,3,FALSE))</f>
        <v>N/A</v>
      </c>
      <c r="D171" s="177" t="str">
        <f t="shared" si="6"/>
        <v xml:space="preserve"> </v>
      </c>
      <c r="E171" s="172" t="str">
        <f t="shared" si="7"/>
        <v xml:space="preserve"> </v>
      </c>
      <c r="F171" s="177" t="str">
        <f t="shared" si="8"/>
        <v xml:space="preserve"> </v>
      </c>
      <c r="G171" s="163" t="str">
        <f>IF(ISERROR(INDEX(#REF!,MATCH('Item IDs'!B171,#REF!,0),1)),"NOT ASSIGNED",INDEX(#REF!,MATCH('Item IDs'!B171,#REF!,0),1))</f>
        <v>NOT ASSIGNED</v>
      </c>
      <c r="H171" s="163"/>
    </row>
    <row r="172" spans="2:8">
      <c r="B172" s="161">
        <v>1168</v>
      </c>
      <c r="C172" s="162" t="str">
        <f>IF(ISERROR(VLOOKUP(B172,#REF!,3,FALSE)),"N/A",VLOOKUP(B172,#REF!,3,FALSE))</f>
        <v>N/A</v>
      </c>
      <c r="D172" s="177" t="str">
        <f t="shared" si="6"/>
        <v xml:space="preserve"> </v>
      </c>
      <c r="E172" s="172" t="str">
        <f t="shared" si="7"/>
        <v xml:space="preserve"> </v>
      </c>
      <c r="F172" s="177" t="str">
        <f t="shared" si="8"/>
        <v xml:space="preserve"> </v>
      </c>
      <c r="G172" s="163" t="str">
        <f>IF(ISERROR(INDEX(#REF!,MATCH('Item IDs'!B172,#REF!,0),1)),"NOT ASSIGNED",INDEX(#REF!,MATCH('Item IDs'!B172,#REF!,0),1))</f>
        <v>NOT ASSIGNED</v>
      </c>
      <c r="H172" s="163"/>
    </row>
    <row r="173" spans="2:8">
      <c r="B173" s="161">
        <v>1169</v>
      </c>
      <c r="C173" s="162" t="str">
        <f>IF(ISERROR(VLOOKUP(B173,#REF!,3,FALSE)),"N/A",VLOOKUP(B173,#REF!,3,FALSE))</f>
        <v>N/A</v>
      </c>
      <c r="D173" s="174" t="str">
        <f t="shared" si="6"/>
        <v xml:space="preserve"> </v>
      </c>
      <c r="E173" s="172" t="str">
        <f t="shared" si="7"/>
        <v xml:space="preserve"> </v>
      </c>
      <c r="F173" s="172" t="str">
        <f t="shared" si="8"/>
        <v xml:space="preserve"> </v>
      </c>
      <c r="G173" s="163" t="str">
        <f>IF(ISERROR(INDEX(#REF!,MATCH('Item IDs'!B173,#REF!,0),1)),"NOT ASSIGNED",INDEX(#REF!,MATCH('Item IDs'!B173,#REF!,0),1))</f>
        <v>NOT ASSIGNED</v>
      </c>
      <c r="H173" s="163"/>
    </row>
    <row r="174" spans="2:8">
      <c r="B174" s="161">
        <v>1170</v>
      </c>
      <c r="C174" s="162" t="str">
        <f>IF(ISERROR(VLOOKUP(B174,#REF!,3,FALSE)),"N/A",VLOOKUP(B174,#REF!,3,FALSE))</f>
        <v>N/A</v>
      </c>
      <c r="D174" s="174" t="str">
        <f t="shared" si="6"/>
        <v xml:space="preserve"> </v>
      </c>
      <c r="E174" s="172" t="str">
        <f t="shared" si="7"/>
        <v xml:space="preserve"> </v>
      </c>
      <c r="F174" s="172" t="str">
        <f t="shared" si="8"/>
        <v xml:space="preserve"> </v>
      </c>
      <c r="G174" s="163" t="str">
        <f>IF(ISERROR(INDEX(#REF!,MATCH('Item IDs'!B174,#REF!,0),1)),"NOT ASSIGNED",INDEX(#REF!,MATCH('Item IDs'!B174,#REF!,0),1))</f>
        <v>NOT ASSIGNED</v>
      </c>
      <c r="H174" s="163"/>
    </row>
    <row r="175" spans="2:8">
      <c r="B175" s="161">
        <v>1171</v>
      </c>
      <c r="C175" s="162" t="str">
        <f>IF(ISERROR(VLOOKUP(B175,#REF!,3,FALSE)),"N/A",VLOOKUP(B175,#REF!,3,FALSE))</f>
        <v>N/A</v>
      </c>
      <c r="D175" s="174" t="str">
        <f t="shared" si="6"/>
        <v xml:space="preserve"> </v>
      </c>
      <c r="E175" s="172" t="str">
        <f t="shared" si="7"/>
        <v xml:space="preserve"> </v>
      </c>
      <c r="F175" s="172" t="str">
        <f t="shared" si="8"/>
        <v xml:space="preserve"> </v>
      </c>
      <c r="G175" s="163" t="str">
        <f>IF(ISERROR(INDEX(#REF!,MATCH('Item IDs'!B175,#REF!,0),1)),"NOT ASSIGNED",INDEX(#REF!,MATCH('Item IDs'!B175,#REF!,0),1))</f>
        <v>NOT ASSIGNED</v>
      </c>
      <c r="H175" s="163"/>
    </row>
    <row r="176" spans="2:8">
      <c r="B176" s="161">
        <v>1172</v>
      </c>
      <c r="C176" s="162" t="str">
        <f>IF(ISERROR(VLOOKUP(B176,#REF!,3,FALSE)),"N/A",VLOOKUP(B176,#REF!,3,FALSE))</f>
        <v>N/A</v>
      </c>
      <c r="D176" s="174" t="str">
        <f t="shared" si="6"/>
        <v xml:space="preserve"> </v>
      </c>
      <c r="E176" s="172" t="str">
        <f t="shared" si="7"/>
        <v xml:space="preserve"> </v>
      </c>
      <c r="F176" s="172" t="str">
        <f t="shared" si="8"/>
        <v xml:space="preserve"> </v>
      </c>
      <c r="G176" s="163" t="str">
        <f>IF(ISERROR(INDEX(#REF!,MATCH('Item IDs'!B176,#REF!,0),1)),"NOT ASSIGNED",INDEX(#REF!,MATCH('Item IDs'!B176,#REF!,0),1))</f>
        <v>NOT ASSIGNED</v>
      </c>
      <c r="H176" s="163"/>
    </row>
    <row r="177" spans="2:8">
      <c r="B177" s="161">
        <v>1173</v>
      </c>
      <c r="C177" s="162" t="str">
        <f>IF(ISERROR(VLOOKUP(B177,#REF!,3,FALSE)),"N/A",VLOOKUP(B177,#REF!,3,FALSE))</f>
        <v>N/A</v>
      </c>
      <c r="D177" s="174" t="str">
        <f t="shared" si="6"/>
        <v xml:space="preserve"> </v>
      </c>
      <c r="E177" s="172" t="str">
        <f t="shared" si="7"/>
        <v xml:space="preserve"> </v>
      </c>
      <c r="F177" s="172" t="str">
        <f t="shared" si="8"/>
        <v xml:space="preserve"> </v>
      </c>
      <c r="G177" s="163" t="str">
        <f>IF(ISERROR(INDEX(#REF!,MATCH('Item IDs'!B177,#REF!,0),1)),"NOT ASSIGNED",INDEX(#REF!,MATCH('Item IDs'!B177,#REF!,0),1))</f>
        <v>NOT ASSIGNED</v>
      </c>
      <c r="H177" s="163"/>
    </row>
    <row r="178" spans="2:8">
      <c r="B178" s="161">
        <v>1174</v>
      </c>
      <c r="C178" s="162" t="str">
        <f>IF(ISERROR(VLOOKUP(B178,#REF!,3,FALSE)),"N/A",VLOOKUP(B178,#REF!,3,FALSE))</f>
        <v>N/A</v>
      </c>
      <c r="D178" s="174" t="str">
        <f t="shared" si="6"/>
        <v xml:space="preserve"> </v>
      </c>
      <c r="E178" s="172" t="str">
        <f t="shared" si="7"/>
        <v xml:space="preserve"> </v>
      </c>
      <c r="F178" s="172" t="str">
        <f t="shared" si="8"/>
        <v xml:space="preserve"> </v>
      </c>
      <c r="G178" s="163" t="str">
        <f>IF(ISERROR(INDEX(#REF!,MATCH('Item IDs'!B178,#REF!,0),1)),"NOT ASSIGNED",INDEX(#REF!,MATCH('Item IDs'!B178,#REF!,0),1))</f>
        <v>NOT ASSIGNED</v>
      </c>
      <c r="H178" s="163"/>
    </row>
    <row r="179" spans="2:8">
      <c r="B179" s="161">
        <v>1175</v>
      </c>
      <c r="C179" s="162" t="str">
        <f>IF(ISERROR(VLOOKUP(B179,#REF!,3,FALSE)),"N/A",VLOOKUP(B179,#REF!,3,FALSE))</f>
        <v>N/A</v>
      </c>
      <c r="D179" s="174" t="str">
        <f t="shared" si="6"/>
        <v xml:space="preserve"> </v>
      </c>
      <c r="E179" s="172" t="str">
        <f t="shared" si="7"/>
        <v xml:space="preserve"> </v>
      </c>
      <c r="F179" s="172" t="str">
        <f t="shared" si="8"/>
        <v xml:space="preserve"> </v>
      </c>
      <c r="G179" s="163" t="str">
        <f>IF(ISERROR(INDEX(#REF!,MATCH('Item IDs'!B179,#REF!,0),1)),"NOT ASSIGNED",INDEX(#REF!,MATCH('Item IDs'!B179,#REF!,0),1))</f>
        <v>NOT ASSIGNED</v>
      </c>
      <c r="H179" s="163"/>
    </row>
    <row r="180" spans="2:8">
      <c r="B180" s="161">
        <v>1176</v>
      </c>
      <c r="C180" s="162" t="str">
        <f>IF(ISERROR(VLOOKUP(B180,#REF!,3,FALSE)),"N/A",VLOOKUP(B180,#REF!,3,FALSE))</f>
        <v>N/A</v>
      </c>
      <c r="D180" s="174" t="str">
        <f t="shared" si="6"/>
        <v xml:space="preserve"> </v>
      </c>
      <c r="E180" s="172" t="str">
        <f t="shared" si="7"/>
        <v xml:space="preserve"> </v>
      </c>
      <c r="F180" s="172" t="str">
        <f t="shared" si="8"/>
        <v xml:space="preserve"> </v>
      </c>
      <c r="G180" s="163" t="str">
        <f>IF(ISERROR(INDEX(#REF!,MATCH('Item IDs'!B180,#REF!,0),1)),"NOT ASSIGNED",INDEX(#REF!,MATCH('Item IDs'!B180,#REF!,0),1))</f>
        <v>NOT ASSIGNED</v>
      </c>
      <c r="H180" s="163"/>
    </row>
    <row r="181" spans="2:8">
      <c r="B181" s="161">
        <v>1177</v>
      </c>
      <c r="C181" s="162" t="str">
        <f>IF(ISERROR(VLOOKUP(B181,#REF!,3,FALSE)),"N/A",VLOOKUP(B181,#REF!,3,FALSE))</f>
        <v>N/A</v>
      </c>
      <c r="D181" s="174" t="str">
        <f t="shared" si="6"/>
        <v xml:space="preserve"> </v>
      </c>
      <c r="E181" s="172" t="str">
        <f t="shared" si="7"/>
        <v xml:space="preserve"> </v>
      </c>
      <c r="F181" s="172" t="str">
        <f t="shared" si="8"/>
        <v xml:space="preserve"> </v>
      </c>
      <c r="G181" s="163" t="str">
        <f>IF(ISERROR(INDEX(#REF!,MATCH('Item IDs'!B181,#REF!,0),1)),"NOT ASSIGNED",INDEX(#REF!,MATCH('Item IDs'!B181,#REF!,0),1))</f>
        <v>NOT ASSIGNED</v>
      </c>
      <c r="H181" s="163"/>
    </row>
    <row r="182" spans="2:8">
      <c r="B182" s="161">
        <v>1178</v>
      </c>
      <c r="C182" s="162" t="str">
        <f>IF(ISERROR(VLOOKUP(B182,#REF!,3,FALSE)),"N/A",VLOOKUP(B182,#REF!,3,FALSE))</f>
        <v>N/A</v>
      </c>
      <c r="D182" s="174" t="str">
        <f t="shared" si="6"/>
        <v xml:space="preserve"> </v>
      </c>
      <c r="E182" s="172" t="str">
        <f t="shared" si="7"/>
        <v xml:space="preserve"> </v>
      </c>
      <c r="F182" s="172" t="str">
        <f t="shared" si="8"/>
        <v xml:space="preserve"> </v>
      </c>
      <c r="G182" s="163" t="str">
        <f>IF(ISERROR(INDEX(#REF!,MATCH('Item IDs'!B182,#REF!,0),1)),"NOT ASSIGNED",INDEX(#REF!,MATCH('Item IDs'!B182,#REF!,0),1))</f>
        <v>NOT ASSIGNED</v>
      </c>
      <c r="H182" s="163"/>
    </row>
    <row r="183" spans="2:8">
      <c r="B183" s="161">
        <v>1179</v>
      </c>
      <c r="C183" s="162" t="str">
        <f>IF(ISERROR(VLOOKUP(B183,#REF!,3,FALSE)),"N/A",VLOOKUP(B183,#REF!,3,FALSE))</f>
        <v>N/A</v>
      </c>
      <c r="D183" s="174" t="str">
        <f t="shared" si="6"/>
        <v xml:space="preserve"> </v>
      </c>
      <c r="E183" s="172" t="str">
        <f t="shared" si="7"/>
        <v xml:space="preserve"> </v>
      </c>
      <c r="F183" s="172" t="str">
        <f t="shared" si="8"/>
        <v xml:space="preserve"> </v>
      </c>
      <c r="G183" s="163" t="str">
        <f>IF(ISERROR(INDEX(#REF!,MATCH('Item IDs'!B183,#REF!,0),1)),"NOT ASSIGNED",INDEX(#REF!,MATCH('Item IDs'!B183,#REF!,0),1))</f>
        <v>NOT ASSIGNED</v>
      </c>
      <c r="H183" s="163"/>
    </row>
    <row r="184" spans="2:8">
      <c r="B184" s="161">
        <v>1180</v>
      </c>
      <c r="C184" s="162" t="str">
        <f>IF(ISERROR(VLOOKUP(B184,#REF!,3,FALSE)),"N/A",VLOOKUP(B184,#REF!,3,FALSE))</f>
        <v>N/A</v>
      </c>
      <c r="D184" s="174" t="str">
        <f t="shared" si="6"/>
        <v xml:space="preserve"> </v>
      </c>
      <c r="E184" s="172" t="str">
        <f t="shared" si="7"/>
        <v xml:space="preserve"> </v>
      </c>
      <c r="F184" s="172" t="str">
        <f t="shared" si="8"/>
        <v xml:space="preserve"> </v>
      </c>
      <c r="G184" s="163" t="str">
        <f>IF(ISERROR(INDEX(#REF!,MATCH('Item IDs'!B184,#REF!,0),1)),"NOT ASSIGNED",INDEX(#REF!,MATCH('Item IDs'!B184,#REF!,0),1))</f>
        <v>NOT ASSIGNED</v>
      </c>
      <c r="H184" s="163"/>
    </row>
    <row r="185" spans="2:8">
      <c r="B185" s="161">
        <v>1181</v>
      </c>
      <c r="C185" s="162" t="str">
        <f>IF(ISERROR(VLOOKUP(B185,#REF!,3,FALSE)),"N/A",VLOOKUP(B185,#REF!,3,FALSE))</f>
        <v>N/A</v>
      </c>
      <c r="D185" s="174" t="str">
        <f t="shared" si="6"/>
        <v xml:space="preserve"> </v>
      </c>
      <c r="E185" s="172" t="str">
        <f t="shared" si="7"/>
        <v xml:space="preserve"> </v>
      </c>
      <c r="F185" s="172" t="str">
        <f t="shared" si="8"/>
        <v xml:space="preserve"> </v>
      </c>
      <c r="G185" s="163" t="str">
        <f>IF(ISERROR(INDEX(#REF!,MATCH('Item IDs'!B185,#REF!,0),1)),"NOT ASSIGNED",INDEX(#REF!,MATCH('Item IDs'!B185,#REF!,0),1))</f>
        <v>NOT ASSIGNED</v>
      </c>
      <c r="H185" s="163"/>
    </row>
    <row r="186" spans="2:8">
      <c r="B186" s="161">
        <v>1182</v>
      </c>
      <c r="C186" s="162" t="str">
        <f>IF(ISERROR(VLOOKUP(B186,#REF!,3,FALSE)),"N/A",VLOOKUP(B186,#REF!,3,FALSE))</f>
        <v>N/A</v>
      </c>
      <c r="D186" s="174" t="str">
        <f t="shared" si="6"/>
        <v xml:space="preserve"> </v>
      </c>
      <c r="E186" s="172" t="str">
        <f t="shared" si="7"/>
        <v xml:space="preserve"> </v>
      </c>
      <c r="F186" s="172" t="str">
        <f t="shared" si="8"/>
        <v xml:space="preserve"> </v>
      </c>
      <c r="G186" s="163" t="str">
        <f>IF(ISERROR(INDEX(#REF!,MATCH('Item IDs'!B186,#REF!,0),1)),"NOT ASSIGNED",INDEX(#REF!,MATCH('Item IDs'!B186,#REF!,0),1))</f>
        <v>NOT ASSIGNED</v>
      </c>
      <c r="H186" s="163"/>
    </row>
    <row r="187" spans="2:8">
      <c r="B187" s="161">
        <v>1183</v>
      </c>
      <c r="C187" s="162" t="str">
        <f>IF(ISERROR(VLOOKUP(B187,#REF!,3,FALSE)),"N/A",VLOOKUP(B187,#REF!,3,FALSE))</f>
        <v>N/A</v>
      </c>
      <c r="D187" s="174" t="str">
        <f t="shared" si="6"/>
        <v xml:space="preserve"> </v>
      </c>
      <c r="E187" s="172" t="str">
        <f t="shared" si="7"/>
        <v xml:space="preserve"> </v>
      </c>
      <c r="F187" s="172" t="str">
        <f t="shared" si="8"/>
        <v xml:space="preserve"> </v>
      </c>
      <c r="G187" s="163" t="str">
        <f>IF(ISERROR(INDEX(#REF!,MATCH('Item IDs'!B187,#REF!,0),1)),"NOT ASSIGNED",INDEX(#REF!,MATCH('Item IDs'!B187,#REF!,0),1))</f>
        <v>NOT ASSIGNED</v>
      </c>
      <c r="H187" s="163"/>
    </row>
    <row r="188" spans="2:8">
      <c r="B188" s="161">
        <v>1184</v>
      </c>
      <c r="C188" s="162" t="str">
        <f>IF(ISERROR(VLOOKUP(B188,#REF!,3,FALSE)),"N/A",VLOOKUP(B188,#REF!,3,FALSE))</f>
        <v>N/A</v>
      </c>
      <c r="D188" s="174" t="str">
        <f t="shared" si="6"/>
        <v xml:space="preserve"> </v>
      </c>
      <c r="E188" s="172" t="str">
        <f t="shared" si="7"/>
        <v xml:space="preserve"> </v>
      </c>
      <c r="F188" s="172" t="str">
        <f t="shared" si="8"/>
        <v xml:space="preserve"> </v>
      </c>
      <c r="G188" s="163" t="str">
        <f>IF(ISERROR(INDEX(#REF!,MATCH('Item IDs'!B188,#REF!,0),1)),"NOT ASSIGNED",INDEX(#REF!,MATCH('Item IDs'!B188,#REF!,0),1))</f>
        <v>NOT ASSIGNED</v>
      </c>
      <c r="H188" s="163"/>
    </row>
    <row r="189" spans="2:8">
      <c r="B189" s="161">
        <v>1185</v>
      </c>
      <c r="C189" s="162" t="str">
        <f>IF(ISERROR(VLOOKUP(B189,#REF!,3,FALSE)),"N/A",VLOOKUP(B189,#REF!,3,FALSE))</f>
        <v>N/A</v>
      </c>
      <c r="D189" s="174" t="str">
        <f t="shared" si="6"/>
        <v xml:space="preserve"> </v>
      </c>
      <c r="E189" s="172" t="str">
        <f t="shared" si="7"/>
        <v xml:space="preserve"> </v>
      </c>
      <c r="F189" s="172" t="str">
        <f t="shared" si="8"/>
        <v xml:space="preserve"> </v>
      </c>
      <c r="G189" s="163" t="str">
        <f>IF(ISERROR(INDEX(#REF!,MATCH('Item IDs'!B189,#REF!,0),1)),"NOT ASSIGNED",INDEX(#REF!,MATCH('Item IDs'!B189,#REF!,0),1))</f>
        <v>NOT ASSIGNED</v>
      </c>
      <c r="H189" s="163"/>
    </row>
    <row r="190" spans="2:8">
      <c r="B190" s="161">
        <v>1186</v>
      </c>
      <c r="C190" s="162" t="str">
        <f>IF(ISERROR(VLOOKUP(B190,#REF!,3,FALSE)),"N/A",VLOOKUP(B190,#REF!,3,FALSE))</f>
        <v>N/A</v>
      </c>
      <c r="D190" s="174" t="str">
        <f t="shared" si="6"/>
        <v xml:space="preserve"> </v>
      </c>
      <c r="E190" s="172" t="str">
        <f t="shared" si="7"/>
        <v xml:space="preserve"> </v>
      </c>
      <c r="F190" s="172" t="str">
        <f t="shared" si="8"/>
        <v xml:space="preserve"> </v>
      </c>
      <c r="G190" s="163" t="str">
        <f>IF(ISERROR(INDEX(#REF!,MATCH('Item IDs'!B190,#REF!,0),1)),"NOT ASSIGNED",INDEX(#REF!,MATCH('Item IDs'!B190,#REF!,0),1))</f>
        <v>NOT ASSIGNED</v>
      </c>
      <c r="H190" s="163"/>
    </row>
    <row r="191" spans="2:8">
      <c r="B191" s="161">
        <v>1187</v>
      </c>
      <c r="C191" s="162" t="str">
        <f>IF(ISERROR(VLOOKUP(B191,#REF!,3,FALSE)),"N/A",VLOOKUP(B191,#REF!,3,FALSE))</f>
        <v>N/A</v>
      </c>
      <c r="D191" s="174" t="str">
        <f t="shared" ref="D191:D254" si="9">IF(ISERROR(FIND(".",C191))," ",LEFT(C191,FIND(".",C191)-1))</f>
        <v xml:space="preserve"> </v>
      </c>
      <c r="E191" s="172" t="str">
        <f t="shared" ref="E191:E254" si="10">IF(ISERROR(FIND(".",C191))," ",LEFT(RIGHT(C191,LEN(C191)-FIND(".",C191)),FIND(".",RIGHT(C191,LEN(C191)-FIND(".",C191)))-1))</f>
        <v xml:space="preserve"> </v>
      </c>
      <c r="F191" s="172" t="str">
        <f t="shared" ref="F191:F254" si="11">IF(ISERROR(FIND("(",C191))," ",MID(C191,FIND("(",C191)+1,FIND(")",C191)-FIND("(",C191)-1))</f>
        <v xml:space="preserve"> </v>
      </c>
      <c r="G191" s="163" t="str">
        <f>IF(ISERROR(INDEX(#REF!,MATCH('Item IDs'!B191,#REF!,0),1)),"NOT ASSIGNED",INDEX(#REF!,MATCH('Item IDs'!B191,#REF!,0),1))</f>
        <v>NOT ASSIGNED</v>
      </c>
      <c r="H191" s="163"/>
    </row>
    <row r="192" spans="2:8">
      <c r="B192" s="161">
        <v>1188</v>
      </c>
      <c r="C192" s="162" t="str">
        <f>IF(ISERROR(VLOOKUP(B192,#REF!,3,FALSE)),"N/A",VLOOKUP(B192,#REF!,3,FALSE))</f>
        <v>N/A</v>
      </c>
      <c r="D192" s="174" t="str">
        <f t="shared" si="9"/>
        <v xml:space="preserve"> </v>
      </c>
      <c r="E192" s="172" t="str">
        <f t="shared" si="10"/>
        <v xml:space="preserve"> </v>
      </c>
      <c r="F192" s="172" t="str">
        <f t="shared" si="11"/>
        <v xml:space="preserve"> </v>
      </c>
      <c r="G192" s="163" t="str">
        <f>IF(ISERROR(INDEX(#REF!,MATCH('Item IDs'!B192,#REF!,0),1)),"NOT ASSIGNED",INDEX(#REF!,MATCH('Item IDs'!B192,#REF!,0),1))</f>
        <v>NOT ASSIGNED</v>
      </c>
      <c r="H192" s="163"/>
    </row>
    <row r="193" spans="2:8">
      <c r="B193" s="161">
        <v>1189</v>
      </c>
      <c r="C193" s="162" t="str">
        <f>IF(ISERROR(VLOOKUP(B193,#REF!,3,FALSE)),"N/A",VLOOKUP(B193,#REF!,3,FALSE))</f>
        <v>N/A</v>
      </c>
      <c r="D193" s="174" t="str">
        <f t="shared" si="9"/>
        <v xml:space="preserve"> </v>
      </c>
      <c r="E193" s="172" t="str">
        <f t="shared" si="10"/>
        <v xml:space="preserve"> </v>
      </c>
      <c r="F193" s="172" t="str">
        <f t="shared" si="11"/>
        <v xml:space="preserve"> </v>
      </c>
      <c r="G193" s="163" t="str">
        <f>IF(ISERROR(INDEX(#REF!,MATCH('Item IDs'!B193,#REF!,0),1)),"NOT ASSIGNED",INDEX(#REF!,MATCH('Item IDs'!B193,#REF!,0),1))</f>
        <v>NOT ASSIGNED</v>
      </c>
      <c r="H193" s="163"/>
    </row>
    <row r="194" spans="2:8">
      <c r="B194" s="161">
        <v>1190</v>
      </c>
      <c r="C194" s="162" t="str">
        <f>IF(ISERROR(VLOOKUP(B194,#REF!,3,FALSE)),"N/A",VLOOKUP(B194,#REF!,3,FALSE))</f>
        <v>N/A</v>
      </c>
      <c r="D194" s="174" t="str">
        <f t="shared" si="9"/>
        <v xml:space="preserve"> </v>
      </c>
      <c r="E194" s="172" t="str">
        <f t="shared" si="10"/>
        <v xml:space="preserve"> </v>
      </c>
      <c r="F194" s="172" t="str">
        <f t="shared" si="11"/>
        <v xml:space="preserve"> </v>
      </c>
      <c r="G194" s="163" t="str">
        <f>IF(ISERROR(INDEX(#REF!,MATCH('Item IDs'!B194,#REF!,0),1)),"NOT ASSIGNED",INDEX(#REF!,MATCH('Item IDs'!B194,#REF!,0),1))</f>
        <v>NOT ASSIGNED</v>
      </c>
      <c r="H194" s="163"/>
    </row>
    <row r="195" spans="2:8">
      <c r="B195" s="161">
        <v>1191</v>
      </c>
      <c r="C195" s="162" t="str">
        <f>IF(ISERROR(VLOOKUP(B195,#REF!,3,FALSE)),"N/A",VLOOKUP(B195,#REF!,3,FALSE))</f>
        <v>N/A</v>
      </c>
      <c r="D195" s="174" t="str">
        <f t="shared" si="9"/>
        <v xml:space="preserve"> </v>
      </c>
      <c r="E195" s="172" t="str">
        <f t="shared" si="10"/>
        <v xml:space="preserve"> </v>
      </c>
      <c r="F195" s="172" t="str">
        <f t="shared" si="11"/>
        <v xml:space="preserve"> </v>
      </c>
      <c r="G195" s="163" t="str">
        <f>IF(ISERROR(INDEX(#REF!,MATCH('Item IDs'!B195,#REF!,0),1)),"NOT ASSIGNED",INDEX(#REF!,MATCH('Item IDs'!B195,#REF!,0),1))</f>
        <v>NOT ASSIGNED</v>
      </c>
      <c r="H195" s="163"/>
    </row>
    <row r="196" spans="2:8">
      <c r="B196" s="161">
        <v>1192</v>
      </c>
      <c r="C196" s="162" t="str">
        <f>IF(ISERROR(VLOOKUP(B196,#REF!,3,FALSE)),"N/A",VLOOKUP(B196,#REF!,3,FALSE))</f>
        <v>N/A</v>
      </c>
      <c r="D196" s="174" t="str">
        <f t="shared" si="9"/>
        <v xml:space="preserve"> </v>
      </c>
      <c r="E196" s="172" t="str">
        <f t="shared" si="10"/>
        <v xml:space="preserve"> </v>
      </c>
      <c r="F196" s="172" t="str">
        <f t="shared" si="11"/>
        <v xml:space="preserve"> </v>
      </c>
      <c r="G196" s="163" t="str">
        <f>IF(ISERROR(INDEX(#REF!,MATCH('Item IDs'!B196,#REF!,0),1)),"NOT ASSIGNED",INDEX(#REF!,MATCH('Item IDs'!B196,#REF!,0),1))</f>
        <v>NOT ASSIGNED</v>
      </c>
      <c r="H196" s="163"/>
    </row>
    <row r="197" spans="2:8">
      <c r="B197" s="161">
        <v>1193</v>
      </c>
      <c r="C197" s="162" t="str">
        <f>IF(ISERROR(VLOOKUP(B197,#REF!,3,FALSE)),"N/A",VLOOKUP(B197,#REF!,3,FALSE))</f>
        <v>N/A</v>
      </c>
      <c r="D197" s="174" t="str">
        <f t="shared" si="9"/>
        <v xml:space="preserve"> </v>
      </c>
      <c r="E197" s="172" t="str">
        <f t="shared" si="10"/>
        <v xml:space="preserve"> </v>
      </c>
      <c r="F197" s="172" t="str">
        <f t="shared" si="11"/>
        <v xml:space="preserve"> </v>
      </c>
      <c r="G197" s="163" t="str">
        <f>IF(ISERROR(INDEX(#REF!,MATCH('Item IDs'!B197,#REF!,0),1)),"NOT ASSIGNED",INDEX(#REF!,MATCH('Item IDs'!B197,#REF!,0),1))</f>
        <v>NOT ASSIGNED</v>
      </c>
      <c r="H197" s="163"/>
    </row>
    <row r="198" spans="2:8">
      <c r="B198" s="161">
        <v>1194</v>
      </c>
      <c r="C198" s="162" t="str">
        <f>IF(ISERROR(VLOOKUP(B198,#REF!,3,FALSE)),"N/A",VLOOKUP(B198,#REF!,3,FALSE))</f>
        <v>N/A</v>
      </c>
      <c r="D198" s="174" t="str">
        <f t="shared" si="9"/>
        <v xml:space="preserve"> </v>
      </c>
      <c r="E198" s="172" t="str">
        <f t="shared" si="10"/>
        <v xml:space="preserve"> </v>
      </c>
      <c r="F198" s="172" t="str">
        <f t="shared" si="11"/>
        <v xml:space="preserve"> </v>
      </c>
      <c r="G198" s="163" t="str">
        <f>IF(ISERROR(INDEX(#REF!,MATCH('Item IDs'!B198,#REF!,0),1)),"NOT ASSIGNED",INDEX(#REF!,MATCH('Item IDs'!B198,#REF!,0),1))</f>
        <v>NOT ASSIGNED</v>
      </c>
      <c r="H198" s="163"/>
    </row>
    <row r="199" spans="2:8">
      <c r="B199" s="161">
        <v>1195</v>
      </c>
      <c r="C199" s="162" t="str">
        <f>IF(ISERROR(VLOOKUP(B199,#REF!,3,FALSE)),"N/A",VLOOKUP(B199,#REF!,3,FALSE))</f>
        <v>N/A</v>
      </c>
      <c r="D199" s="174" t="str">
        <f t="shared" si="9"/>
        <v xml:space="preserve"> </v>
      </c>
      <c r="E199" s="172" t="str">
        <f t="shared" si="10"/>
        <v xml:space="preserve"> </v>
      </c>
      <c r="F199" s="172" t="str">
        <f t="shared" si="11"/>
        <v xml:space="preserve"> </v>
      </c>
      <c r="G199" s="163" t="str">
        <f>IF(ISERROR(INDEX(#REF!,MATCH('Item IDs'!B199,#REF!,0),1)),"NOT ASSIGNED",INDEX(#REF!,MATCH('Item IDs'!B199,#REF!,0),1))</f>
        <v>NOT ASSIGNED</v>
      </c>
      <c r="H199" s="163"/>
    </row>
    <row r="200" spans="2:8">
      <c r="B200" s="161">
        <v>1196</v>
      </c>
      <c r="C200" s="162" t="str">
        <f>IF(ISERROR(VLOOKUP(B200,#REF!,3,FALSE)),"N/A",VLOOKUP(B200,#REF!,3,FALSE))</f>
        <v>N/A</v>
      </c>
      <c r="D200" s="174" t="str">
        <f t="shared" si="9"/>
        <v xml:space="preserve"> </v>
      </c>
      <c r="E200" s="172" t="str">
        <f t="shared" si="10"/>
        <v xml:space="preserve"> </v>
      </c>
      <c r="F200" s="172" t="str">
        <f t="shared" si="11"/>
        <v xml:space="preserve"> </v>
      </c>
      <c r="G200" s="163" t="str">
        <f>IF(ISERROR(INDEX(#REF!,MATCH('Item IDs'!B200,#REF!,0),1)),"NOT ASSIGNED",INDEX(#REF!,MATCH('Item IDs'!B200,#REF!,0),1))</f>
        <v>NOT ASSIGNED</v>
      </c>
      <c r="H200" s="163"/>
    </row>
    <row r="201" spans="2:8">
      <c r="B201" s="161">
        <v>1197</v>
      </c>
      <c r="C201" s="162" t="str">
        <f>IF(ISERROR(VLOOKUP(B201,#REF!,3,FALSE)),"N/A",VLOOKUP(B201,#REF!,3,FALSE))</f>
        <v>N/A</v>
      </c>
      <c r="D201" s="174" t="str">
        <f t="shared" si="9"/>
        <v xml:space="preserve"> </v>
      </c>
      <c r="E201" s="172" t="str">
        <f t="shared" si="10"/>
        <v xml:space="preserve"> </v>
      </c>
      <c r="F201" s="172" t="str">
        <f t="shared" si="11"/>
        <v xml:space="preserve"> </v>
      </c>
      <c r="G201" s="163" t="str">
        <f>IF(ISERROR(INDEX(#REF!,MATCH('Item IDs'!B201,#REF!,0),1)),"NOT ASSIGNED",INDEX(#REF!,MATCH('Item IDs'!B201,#REF!,0),1))</f>
        <v>NOT ASSIGNED</v>
      </c>
      <c r="H201" s="163"/>
    </row>
    <row r="202" spans="2:8">
      <c r="B202" s="225">
        <v>1198</v>
      </c>
      <c r="C202" s="226" t="s">
        <v>249</v>
      </c>
      <c r="D202" s="227" t="s">
        <v>354</v>
      </c>
      <c r="E202" s="228" t="s">
        <v>320</v>
      </c>
      <c r="F202" s="227" t="s">
        <v>321</v>
      </c>
      <c r="G202" s="229" t="s">
        <v>353</v>
      </c>
      <c r="H202" s="229">
        <v>2014</v>
      </c>
    </row>
    <row r="203" spans="2:8">
      <c r="B203" s="233">
        <v>1199</v>
      </c>
      <c r="C203" s="234" t="str">
        <f>IF(ISERROR(VLOOKUP(B203,#REF!,3,FALSE)),"N/A",VLOOKUP(B203,#REF!,3,FALSE))</f>
        <v>N/A</v>
      </c>
      <c r="D203" s="235" t="str">
        <f t="shared" si="9"/>
        <v xml:space="preserve"> </v>
      </c>
      <c r="E203" s="236" t="str">
        <f t="shared" si="10"/>
        <v xml:space="preserve"> </v>
      </c>
      <c r="F203" s="236" t="str">
        <f t="shared" si="11"/>
        <v xml:space="preserve"> </v>
      </c>
      <c r="G203" s="237" t="s">
        <v>371</v>
      </c>
      <c r="H203" s="237"/>
    </row>
    <row r="204" spans="2:8">
      <c r="B204" s="233">
        <v>1200</v>
      </c>
      <c r="C204" s="234" t="str">
        <f>IF(ISERROR(VLOOKUP(B204,#REF!,3,FALSE)),"N/A",VLOOKUP(B204,#REF!,3,FALSE))</f>
        <v>N/A</v>
      </c>
      <c r="D204" s="235" t="str">
        <f t="shared" si="9"/>
        <v xml:space="preserve"> </v>
      </c>
      <c r="E204" s="236" t="str">
        <f t="shared" si="10"/>
        <v xml:space="preserve"> </v>
      </c>
      <c r="F204" s="236" t="str">
        <f t="shared" si="11"/>
        <v xml:space="preserve"> </v>
      </c>
      <c r="G204" s="237" t="s">
        <v>371</v>
      </c>
      <c r="H204" s="237"/>
    </row>
    <row r="205" spans="2:8">
      <c r="B205" s="161">
        <v>1201</v>
      </c>
      <c r="C205" s="162" t="str">
        <f>IF(ISERROR(VLOOKUP(B205,#REF!,3,FALSE)),"N/A",VLOOKUP(B205,#REF!,3,FALSE))</f>
        <v>N/A</v>
      </c>
      <c r="D205" s="174" t="str">
        <f t="shared" si="9"/>
        <v xml:space="preserve"> </v>
      </c>
      <c r="E205" s="172" t="str">
        <f t="shared" si="10"/>
        <v xml:space="preserve"> </v>
      </c>
      <c r="F205" s="172" t="str">
        <f t="shared" si="11"/>
        <v xml:space="preserve"> </v>
      </c>
      <c r="G205" s="163" t="str">
        <f>IF(ISERROR(INDEX(#REF!,MATCH('Item IDs'!B205,#REF!,0),1)),"NOT ASSIGNED",INDEX(#REF!,MATCH('Item IDs'!B205,#REF!,0),1))</f>
        <v>NOT ASSIGNED</v>
      </c>
      <c r="H205" s="163"/>
    </row>
    <row r="206" spans="2:8">
      <c r="B206" s="161">
        <v>1202</v>
      </c>
      <c r="C206" s="162" t="str">
        <f>IF(ISERROR(VLOOKUP(B206,#REF!,3,FALSE)),"N/A",VLOOKUP(B206,#REF!,3,FALSE))</f>
        <v>N/A</v>
      </c>
      <c r="D206" s="174" t="str">
        <f t="shared" si="9"/>
        <v xml:space="preserve"> </v>
      </c>
      <c r="E206" s="172" t="str">
        <f t="shared" si="10"/>
        <v xml:space="preserve"> </v>
      </c>
      <c r="F206" s="172" t="str">
        <f t="shared" si="11"/>
        <v xml:space="preserve"> </v>
      </c>
      <c r="G206" s="163" t="str">
        <f>IF(ISERROR(INDEX(#REF!,MATCH('Item IDs'!B206,#REF!,0),1)),"NOT ASSIGNED",INDEX(#REF!,MATCH('Item IDs'!B206,#REF!,0),1))</f>
        <v>NOT ASSIGNED</v>
      </c>
      <c r="H206" s="163"/>
    </row>
    <row r="207" spans="2:8">
      <c r="B207" s="161">
        <v>1203</v>
      </c>
      <c r="C207" s="162" t="str">
        <f>IF(ISERROR(VLOOKUP(B207,#REF!,3,FALSE)),"N/A",VLOOKUP(B207,#REF!,3,FALSE))</f>
        <v>N/A</v>
      </c>
      <c r="D207" s="174" t="str">
        <f t="shared" si="9"/>
        <v xml:space="preserve"> </v>
      </c>
      <c r="E207" s="172" t="str">
        <f t="shared" si="10"/>
        <v xml:space="preserve"> </v>
      </c>
      <c r="F207" s="172" t="str">
        <f t="shared" si="11"/>
        <v xml:space="preserve"> </v>
      </c>
      <c r="G207" s="163" t="str">
        <f>IF(ISERROR(INDEX(#REF!,MATCH('Item IDs'!B207,#REF!,0),1)),"NOT ASSIGNED",INDEX(#REF!,MATCH('Item IDs'!B207,#REF!,0),1))</f>
        <v>NOT ASSIGNED</v>
      </c>
      <c r="H207" s="163"/>
    </row>
    <row r="208" spans="2:8">
      <c r="B208" s="161">
        <v>1204</v>
      </c>
      <c r="C208" s="162" t="str">
        <f>IF(ISERROR(VLOOKUP(B208,#REF!,3,FALSE)),"N/A",VLOOKUP(B208,#REF!,3,FALSE))</f>
        <v>N/A</v>
      </c>
      <c r="D208" s="174" t="str">
        <f t="shared" si="9"/>
        <v xml:space="preserve"> </v>
      </c>
      <c r="E208" s="172" t="str">
        <f t="shared" si="10"/>
        <v xml:space="preserve"> </v>
      </c>
      <c r="F208" s="172" t="str">
        <f t="shared" si="11"/>
        <v xml:space="preserve"> </v>
      </c>
      <c r="G208" s="163" t="str">
        <f>IF(ISERROR(INDEX(#REF!,MATCH('Item IDs'!B208,#REF!,0),1)),"NOT ASSIGNED",INDEX(#REF!,MATCH('Item IDs'!B208,#REF!,0),1))</f>
        <v>NOT ASSIGNED</v>
      </c>
      <c r="H208" s="163"/>
    </row>
    <row r="209" spans="2:8">
      <c r="B209" s="161">
        <v>1205</v>
      </c>
      <c r="C209" s="162" t="str">
        <f>IF(ISERROR(VLOOKUP(B209,#REF!,3,FALSE)),"N/A",VLOOKUP(B209,#REF!,3,FALSE))</f>
        <v>N/A</v>
      </c>
      <c r="D209" s="174" t="str">
        <f t="shared" si="9"/>
        <v xml:space="preserve"> </v>
      </c>
      <c r="E209" s="172" t="str">
        <f t="shared" si="10"/>
        <v xml:space="preserve"> </v>
      </c>
      <c r="F209" s="172" t="str">
        <f t="shared" si="11"/>
        <v xml:space="preserve"> </v>
      </c>
      <c r="G209" s="163" t="str">
        <f>IF(ISERROR(INDEX(#REF!,MATCH('Item IDs'!B209,#REF!,0),1)),"NOT ASSIGNED",INDEX(#REF!,MATCH('Item IDs'!B209,#REF!,0),1))</f>
        <v>NOT ASSIGNED</v>
      </c>
      <c r="H209" s="163"/>
    </row>
    <row r="210" spans="2:8">
      <c r="B210" s="161">
        <v>1206</v>
      </c>
      <c r="C210" s="162" t="str">
        <f>IF(ISERROR(VLOOKUP(B210,#REF!,3,FALSE)),"N/A",VLOOKUP(B210,#REF!,3,FALSE))</f>
        <v>N/A</v>
      </c>
      <c r="D210" s="174" t="str">
        <f t="shared" si="9"/>
        <v xml:space="preserve"> </v>
      </c>
      <c r="E210" s="172" t="str">
        <f t="shared" si="10"/>
        <v xml:space="preserve"> </v>
      </c>
      <c r="F210" s="172" t="str">
        <f t="shared" si="11"/>
        <v xml:space="preserve"> </v>
      </c>
      <c r="G210" s="163" t="str">
        <f>IF(ISERROR(INDEX(#REF!,MATCH('Item IDs'!B210,#REF!,0),1)),"NOT ASSIGNED",INDEX(#REF!,MATCH('Item IDs'!B210,#REF!,0),1))</f>
        <v>NOT ASSIGNED</v>
      </c>
      <c r="H210" s="163"/>
    </row>
    <row r="211" spans="2:8">
      <c r="B211" s="161">
        <v>1207</v>
      </c>
      <c r="C211" s="162" t="str">
        <f>IF(ISERROR(VLOOKUP(B211,#REF!,3,FALSE)),"N/A",VLOOKUP(B211,#REF!,3,FALSE))</f>
        <v>N/A</v>
      </c>
      <c r="D211" s="174" t="str">
        <f t="shared" si="9"/>
        <v xml:space="preserve"> </v>
      </c>
      <c r="E211" s="172" t="str">
        <f t="shared" si="10"/>
        <v xml:space="preserve"> </v>
      </c>
      <c r="F211" s="172" t="str">
        <f t="shared" si="11"/>
        <v xml:space="preserve"> </v>
      </c>
      <c r="G211" s="163" t="str">
        <f>IF(ISERROR(INDEX(#REF!,MATCH('Item IDs'!B211,#REF!,0),1)),"NOT ASSIGNED",INDEX(#REF!,MATCH('Item IDs'!B211,#REF!,0),1))</f>
        <v>NOT ASSIGNED</v>
      </c>
      <c r="H211" s="163"/>
    </row>
    <row r="212" spans="2:8">
      <c r="B212" s="161">
        <v>1208</v>
      </c>
      <c r="C212" s="162" t="str">
        <f>IF(ISERROR(VLOOKUP(B212,#REF!,3,FALSE)),"N/A",VLOOKUP(B212,#REF!,3,FALSE))</f>
        <v>N/A</v>
      </c>
      <c r="D212" s="174" t="str">
        <f t="shared" si="9"/>
        <v xml:space="preserve"> </v>
      </c>
      <c r="E212" s="172" t="str">
        <f t="shared" si="10"/>
        <v xml:space="preserve"> </v>
      </c>
      <c r="F212" s="172" t="str">
        <f t="shared" si="11"/>
        <v xml:space="preserve"> </v>
      </c>
      <c r="G212" s="163" t="str">
        <f>IF(ISERROR(INDEX(#REF!,MATCH('Item IDs'!B212,#REF!,0),1)),"NOT ASSIGNED",INDEX(#REF!,MATCH('Item IDs'!B212,#REF!,0),1))</f>
        <v>NOT ASSIGNED</v>
      </c>
      <c r="H212" s="163"/>
    </row>
    <row r="213" spans="2:8">
      <c r="B213" s="225">
        <v>1209</v>
      </c>
      <c r="C213" s="226" t="s">
        <v>355</v>
      </c>
      <c r="D213" s="227" t="str">
        <f t="shared" si="9"/>
        <v>17</v>
      </c>
      <c r="E213" s="228" t="str">
        <f t="shared" si="10"/>
        <v>d</v>
      </c>
      <c r="F213" s="227" t="str">
        <f t="shared" si="11"/>
        <v xml:space="preserve"> </v>
      </c>
      <c r="G213" s="229" t="s">
        <v>360</v>
      </c>
      <c r="H213" s="229">
        <v>2016</v>
      </c>
    </row>
    <row r="214" spans="2:8">
      <c r="B214" s="225">
        <v>1210</v>
      </c>
      <c r="C214" s="226" t="s">
        <v>356</v>
      </c>
      <c r="D214" s="227" t="str">
        <f t="shared" si="9"/>
        <v>17</v>
      </c>
      <c r="E214" s="228" t="str">
        <f t="shared" si="10"/>
        <v>e</v>
      </c>
      <c r="F214" s="227" t="str">
        <f t="shared" si="11"/>
        <v xml:space="preserve"> </v>
      </c>
      <c r="G214" s="229" t="s">
        <v>361</v>
      </c>
      <c r="H214" s="229">
        <v>2016</v>
      </c>
    </row>
    <row r="215" spans="2:8">
      <c r="B215" s="225">
        <v>1211</v>
      </c>
      <c r="C215" s="226" t="s">
        <v>357</v>
      </c>
      <c r="D215" s="227" t="str">
        <f t="shared" si="9"/>
        <v>17</v>
      </c>
      <c r="E215" s="228" t="str">
        <f t="shared" si="10"/>
        <v>f</v>
      </c>
      <c r="F215" s="227" t="str">
        <f t="shared" si="11"/>
        <v xml:space="preserve"> </v>
      </c>
      <c r="G215" s="229" t="s">
        <v>362</v>
      </c>
      <c r="H215" s="229">
        <v>2016</v>
      </c>
    </row>
    <row r="216" spans="2:8">
      <c r="B216" s="225">
        <v>1212</v>
      </c>
      <c r="C216" s="226" t="s">
        <v>358</v>
      </c>
      <c r="D216" s="227" t="str">
        <f t="shared" si="9"/>
        <v>17</v>
      </c>
      <c r="E216" s="228" t="str">
        <f t="shared" si="10"/>
        <v>g</v>
      </c>
      <c r="F216" s="227" t="str">
        <f t="shared" si="11"/>
        <v xml:space="preserve"> </v>
      </c>
      <c r="G216" s="229" t="s">
        <v>363</v>
      </c>
      <c r="H216" s="229">
        <v>2016</v>
      </c>
    </row>
    <row r="217" spans="2:8">
      <c r="B217" s="161">
        <v>1213</v>
      </c>
      <c r="C217" s="162" t="str">
        <f>IF(ISERROR(VLOOKUP(B217,#REF!,3,FALSE)),"N/A",VLOOKUP(B217,#REF!,3,FALSE))</f>
        <v>N/A</v>
      </c>
      <c r="D217" s="174" t="str">
        <f t="shared" si="9"/>
        <v xml:space="preserve"> </v>
      </c>
      <c r="E217" s="172" t="str">
        <f t="shared" si="10"/>
        <v xml:space="preserve"> </v>
      </c>
      <c r="F217" s="172" t="str">
        <f t="shared" si="11"/>
        <v xml:space="preserve"> </v>
      </c>
      <c r="G217" s="163" t="str">
        <f>IF(ISERROR(INDEX(#REF!,MATCH('Item IDs'!B217,#REF!,0),1)),"NOT ASSIGNED",INDEX(#REF!,MATCH('Item IDs'!B217,#REF!,0),1))</f>
        <v>NOT ASSIGNED</v>
      </c>
      <c r="H217" s="241" t="s">
        <v>385</v>
      </c>
    </row>
    <row r="218" spans="2:8">
      <c r="B218" s="161">
        <v>1214</v>
      </c>
      <c r="C218" s="162" t="str">
        <f>IF(ISERROR(VLOOKUP(B218,#REF!,3,FALSE)),"N/A",VLOOKUP(B218,#REF!,3,FALSE))</f>
        <v>N/A</v>
      </c>
      <c r="D218" s="174" t="str">
        <f t="shared" si="9"/>
        <v xml:space="preserve"> </v>
      </c>
      <c r="E218" s="172" t="str">
        <f t="shared" si="10"/>
        <v xml:space="preserve"> </v>
      </c>
      <c r="F218" s="172" t="str">
        <f t="shared" si="11"/>
        <v xml:space="preserve"> </v>
      </c>
      <c r="G218" s="163" t="str">
        <f>IF(ISERROR(INDEX(#REF!,MATCH('Item IDs'!B218,#REF!,0),1)),"NOT ASSIGNED",INDEX(#REF!,MATCH('Item IDs'!B218,#REF!,0),1))</f>
        <v>NOT ASSIGNED</v>
      </c>
      <c r="H218" s="241" t="s">
        <v>385</v>
      </c>
    </row>
    <row r="219" spans="2:8">
      <c r="B219" s="161">
        <v>1215</v>
      </c>
      <c r="C219" s="162" t="str">
        <f>IF(ISERROR(VLOOKUP(B219,#REF!,3,FALSE)),"N/A",VLOOKUP(B219,#REF!,3,FALSE))</f>
        <v>N/A</v>
      </c>
      <c r="D219" s="174" t="str">
        <f t="shared" si="9"/>
        <v xml:space="preserve"> </v>
      </c>
      <c r="E219" s="172" t="str">
        <f t="shared" si="10"/>
        <v xml:space="preserve"> </v>
      </c>
      <c r="F219" s="172" t="str">
        <f t="shared" si="11"/>
        <v xml:space="preserve"> </v>
      </c>
      <c r="G219" s="163" t="str">
        <f>IF(ISERROR(INDEX(#REF!,MATCH('Item IDs'!B219,#REF!,0),1)),"NOT ASSIGNED",INDEX(#REF!,MATCH('Item IDs'!B219,#REF!,0),1))</f>
        <v>NOT ASSIGNED</v>
      </c>
      <c r="H219" s="163"/>
    </row>
    <row r="220" spans="2:8">
      <c r="B220" s="161">
        <v>1216</v>
      </c>
      <c r="C220" s="162" t="str">
        <f>IF(ISERROR(VLOOKUP(B220,#REF!,3,FALSE)),"N/A",VLOOKUP(B220,#REF!,3,FALSE))</f>
        <v>N/A</v>
      </c>
      <c r="D220" s="174" t="str">
        <f t="shared" si="9"/>
        <v xml:space="preserve"> </v>
      </c>
      <c r="E220" s="172" t="str">
        <f t="shared" si="10"/>
        <v xml:space="preserve"> </v>
      </c>
      <c r="F220" s="172" t="str">
        <f t="shared" si="11"/>
        <v xml:space="preserve"> </v>
      </c>
      <c r="G220" s="163" t="str">
        <f>IF(ISERROR(INDEX(#REF!,MATCH('Item IDs'!B220,#REF!,0),1)),"NOT ASSIGNED",INDEX(#REF!,MATCH('Item IDs'!B220,#REF!,0),1))</f>
        <v>NOT ASSIGNED</v>
      </c>
      <c r="H220" s="163"/>
    </row>
    <row r="221" spans="2:8">
      <c r="B221" s="161">
        <v>1217</v>
      </c>
      <c r="C221" s="162" t="str">
        <f>IF(ISERROR(VLOOKUP(B221,#REF!,3,FALSE)),"N/A",VLOOKUP(B221,#REF!,3,FALSE))</f>
        <v>N/A</v>
      </c>
      <c r="D221" s="174" t="str">
        <f t="shared" si="9"/>
        <v xml:space="preserve"> </v>
      </c>
      <c r="E221" s="172" t="str">
        <f t="shared" si="10"/>
        <v xml:space="preserve"> </v>
      </c>
      <c r="F221" s="172" t="str">
        <f t="shared" si="11"/>
        <v xml:space="preserve"> </v>
      </c>
      <c r="G221" s="163" t="str">
        <f>IF(ISERROR(INDEX(#REF!,MATCH('Item IDs'!B221,#REF!,0),1)),"NOT ASSIGNED",INDEX(#REF!,MATCH('Item IDs'!B221,#REF!,0),1))</f>
        <v>NOT ASSIGNED</v>
      </c>
      <c r="H221" s="163"/>
    </row>
    <row r="222" spans="2:8">
      <c r="B222" s="161">
        <v>1218</v>
      </c>
      <c r="C222" s="162" t="str">
        <f>IF(ISERROR(VLOOKUP(B222,#REF!,3,FALSE)),"N/A",VLOOKUP(B222,#REF!,3,FALSE))</f>
        <v>N/A</v>
      </c>
      <c r="D222" s="174" t="str">
        <f t="shared" si="9"/>
        <v xml:space="preserve"> </v>
      </c>
      <c r="E222" s="172" t="str">
        <f t="shared" si="10"/>
        <v xml:space="preserve"> </v>
      </c>
      <c r="F222" s="172" t="str">
        <f t="shared" si="11"/>
        <v xml:space="preserve"> </v>
      </c>
      <c r="G222" s="163" t="str">
        <f>IF(ISERROR(INDEX(#REF!,MATCH('Item IDs'!B222,#REF!,0),1)),"NOT ASSIGNED",INDEX(#REF!,MATCH('Item IDs'!B222,#REF!,0),1))</f>
        <v>NOT ASSIGNED</v>
      </c>
      <c r="H222" s="163"/>
    </row>
    <row r="223" spans="2:8">
      <c r="B223" s="161">
        <v>1219</v>
      </c>
      <c r="C223" s="162" t="str">
        <f>IF(ISERROR(VLOOKUP(B223,#REF!,3,FALSE)),"N/A",VLOOKUP(B223,#REF!,3,FALSE))</f>
        <v>N/A</v>
      </c>
      <c r="D223" s="174" t="str">
        <f t="shared" si="9"/>
        <v xml:space="preserve"> </v>
      </c>
      <c r="E223" s="172" t="str">
        <f t="shared" si="10"/>
        <v xml:space="preserve"> </v>
      </c>
      <c r="F223" s="172" t="str">
        <f t="shared" si="11"/>
        <v xml:space="preserve"> </v>
      </c>
      <c r="G223" s="163" t="str">
        <f>IF(ISERROR(INDEX(#REF!,MATCH('Item IDs'!B223,#REF!,0),1)),"NOT ASSIGNED",INDEX(#REF!,MATCH('Item IDs'!B223,#REF!,0),1))</f>
        <v>NOT ASSIGNED</v>
      </c>
      <c r="H223" s="163"/>
    </row>
    <row r="224" spans="2:8">
      <c r="B224" s="161">
        <v>1220</v>
      </c>
      <c r="C224" s="162" t="str">
        <f>IF(ISERROR(VLOOKUP(B224,#REF!,3,FALSE)),"N/A",VLOOKUP(B224,#REF!,3,FALSE))</f>
        <v>N/A</v>
      </c>
      <c r="D224" s="174" t="str">
        <f t="shared" si="9"/>
        <v xml:space="preserve"> </v>
      </c>
      <c r="E224" s="172" t="str">
        <f t="shared" si="10"/>
        <v xml:space="preserve"> </v>
      </c>
      <c r="F224" s="172" t="str">
        <f t="shared" si="11"/>
        <v xml:space="preserve"> </v>
      </c>
      <c r="G224" s="163" t="str">
        <f>IF(ISERROR(INDEX(#REF!,MATCH('Item IDs'!B224,#REF!,0),1)),"NOT ASSIGNED",INDEX(#REF!,MATCH('Item IDs'!B224,#REF!,0),1))</f>
        <v>NOT ASSIGNED</v>
      </c>
      <c r="H224" s="163"/>
    </row>
    <row r="225" spans="2:9">
      <c r="B225" s="161">
        <v>1221</v>
      </c>
      <c r="C225" s="162" t="str">
        <f>IF(ISERROR(VLOOKUP(B225,#REF!,3,FALSE)),"N/A",VLOOKUP(B225,#REF!,3,FALSE))</f>
        <v>N/A</v>
      </c>
      <c r="D225" s="174" t="str">
        <f t="shared" si="9"/>
        <v xml:space="preserve"> </v>
      </c>
      <c r="E225" s="172" t="str">
        <f t="shared" si="10"/>
        <v xml:space="preserve"> </v>
      </c>
      <c r="F225" s="172" t="str">
        <f t="shared" si="11"/>
        <v xml:space="preserve"> </v>
      </c>
      <c r="G225" s="163" t="str">
        <f>IF(ISERROR(INDEX(#REF!,MATCH('Item IDs'!B225,#REF!,0),1)),"NOT ASSIGNED",INDEX(#REF!,MATCH('Item IDs'!B225,#REF!,0),1))</f>
        <v>NOT ASSIGNED</v>
      </c>
      <c r="H225" s="163"/>
    </row>
    <row r="226" spans="2:9">
      <c r="B226" s="161">
        <v>1222</v>
      </c>
      <c r="C226" s="162" t="str">
        <f>IF(ISERROR(VLOOKUP(B226,#REF!,3,FALSE)),"N/A",VLOOKUP(B226,#REF!,3,FALSE))</f>
        <v>N/A</v>
      </c>
      <c r="D226" s="174" t="str">
        <f t="shared" si="9"/>
        <v xml:space="preserve"> </v>
      </c>
      <c r="E226" s="172" t="str">
        <f t="shared" si="10"/>
        <v xml:space="preserve"> </v>
      </c>
      <c r="F226" s="172" t="str">
        <f t="shared" si="11"/>
        <v xml:space="preserve"> </v>
      </c>
      <c r="G226" s="163" t="str">
        <f>IF(ISERROR(INDEX(#REF!,MATCH('Item IDs'!B226,#REF!,0),1)),"NOT ASSIGNED",INDEX(#REF!,MATCH('Item IDs'!B226,#REF!,0),1))</f>
        <v>NOT ASSIGNED</v>
      </c>
      <c r="H226" s="163"/>
    </row>
    <row r="227" spans="2:9">
      <c r="B227" s="161">
        <v>1223</v>
      </c>
      <c r="C227" s="162" t="str">
        <f>IF(ISERROR(VLOOKUP(B227,#REF!,3,FALSE)),"N/A",VLOOKUP(B227,#REF!,3,FALSE))</f>
        <v>N/A</v>
      </c>
      <c r="D227" s="174" t="str">
        <f t="shared" si="9"/>
        <v xml:space="preserve"> </v>
      </c>
      <c r="E227" s="172" t="str">
        <f t="shared" si="10"/>
        <v xml:space="preserve"> </v>
      </c>
      <c r="F227" s="172" t="str">
        <f t="shared" si="11"/>
        <v xml:space="preserve"> </v>
      </c>
      <c r="G227" s="163" t="str">
        <f>IF(ISERROR(INDEX(#REF!,MATCH('Item IDs'!B227,#REF!,0),1)),"NOT ASSIGNED",INDEX(#REF!,MATCH('Item IDs'!B227,#REF!,0),1))</f>
        <v>NOT ASSIGNED</v>
      </c>
      <c r="H227" s="163"/>
    </row>
    <row r="228" spans="2:9">
      <c r="B228" s="161">
        <v>1224</v>
      </c>
      <c r="C228" s="162" t="str">
        <f>IF(ISERROR(VLOOKUP(B228,#REF!,3,FALSE)),"N/A",VLOOKUP(B228,#REF!,3,FALSE))</f>
        <v>N/A</v>
      </c>
      <c r="D228" s="174" t="str">
        <f t="shared" si="9"/>
        <v xml:space="preserve"> </v>
      </c>
      <c r="E228" s="172" t="str">
        <f t="shared" si="10"/>
        <v xml:space="preserve"> </v>
      </c>
      <c r="F228" s="172" t="str">
        <f t="shared" si="11"/>
        <v xml:space="preserve"> </v>
      </c>
      <c r="G228" s="163" t="str">
        <f>IF(ISERROR(INDEX(#REF!,MATCH('Item IDs'!B228,#REF!,0),1)),"NOT ASSIGNED",INDEX(#REF!,MATCH('Item IDs'!B228,#REF!,0),1))</f>
        <v>NOT ASSIGNED</v>
      </c>
      <c r="H228" s="163"/>
    </row>
    <row r="229" spans="2:9">
      <c r="B229" s="161">
        <v>1225</v>
      </c>
      <c r="C229" s="162" t="str">
        <f>IF(ISERROR(VLOOKUP(B229,#REF!,3,FALSE)),"N/A",VLOOKUP(B229,#REF!,3,FALSE))</f>
        <v>N/A</v>
      </c>
      <c r="D229" s="174" t="str">
        <f t="shared" si="9"/>
        <v xml:space="preserve"> </v>
      </c>
      <c r="E229" s="172" t="str">
        <f t="shared" si="10"/>
        <v xml:space="preserve"> </v>
      </c>
      <c r="F229" s="172" t="str">
        <f t="shared" si="11"/>
        <v xml:space="preserve"> </v>
      </c>
      <c r="G229" s="163" t="str">
        <f>IF(ISERROR(INDEX(#REF!,MATCH('Item IDs'!B229,#REF!,0),1)),"NOT ASSIGNED",INDEX(#REF!,MATCH('Item IDs'!B229,#REF!,0),1))</f>
        <v>NOT ASSIGNED</v>
      </c>
      <c r="H229" s="163"/>
    </row>
    <row r="230" spans="2:9">
      <c r="B230" s="161">
        <v>1226</v>
      </c>
      <c r="C230" s="162" t="str">
        <f>IF(ISERROR(VLOOKUP(B230,#REF!,3,FALSE)),"N/A",VLOOKUP(B230,#REF!,3,FALSE))</f>
        <v>N/A</v>
      </c>
      <c r="D230" s="174" t="str">
        <f t="shared" si="9"/>
        <v xml:space="preserve"> </v>
      </c>
      <c r="E230" s="172" t="str">
        <f t="shared" si="10"/>
        <v xml:space="preserve"> </v>
      </c>
      <c r="F230" s="172" t="str">
        <f t="shared" si="11"/>
        <v xml:space="preserve"> </v>
      </c>
      <c r="G230" s="163" t="str">
        <f>IF(ISERROR(INDEX(#REF!,MATCH('Item IDs'!B230,#REF!,0),1)),"NOT ASSIGNED",INDEX(#REF!,MATCH('Item IDs'!B230,#REF!,0),1))</f>
        <v>NOT ASSIGNED</v>
      </c>
      <c r="H230" s="163"/>
    </row>
    <row r="231" spans="2:9">
      <c r="B231" s="161">
        <v>1227</v>
      </c>
      <c r="C231" s="162" t="str">
        <f>IF(ISERROR(VLOOKUP(B231,#REF!,3,FALSE)),"N/A",VLOOKUP(B231,#REF!,3,FALSE))</f>
        <v>N/A</v>
      </c>
      <c r="D231" s="174" t="str">
        <f t="shared" si="9"/>
        <v xml:space="preserve"> </v>
      </c>
      <c r="E231" s="172" t="str">
        <f t="shared" si="10"/>
        <v xml:space="preserve"> </v>
      </c>
      <c r="F231" s="172" t="str">
        <f t="shared" si="11"/>
        <v xml:space="preserve"> </v>
      </c>
      <c r="G231" s="163" t="str">
        <f>IF(ISERROR(INDEX(#REF!,MATCH('Item IDs'!B231,#REF!,0),1)),"NOT ASSIGNED",INDEX(#REF!,MATCH('Item IDs'!B231,#REF!,0),1))</f>
        <v>NOT ASSIGNED</v>
      </c>
      <c r="H231" s="163"/>
    </row>
    <row r="232" spans="2:9">
      <c r="B232" s="161">
        <v>1228</v>
      </c>
      <c r="C232" s="162" t="str">
        <f>IF(ISERROR(VLOOKUP(B232,#REF!,3,FALSE)),"N/A",VLOOKUP(B232,#REF!,3,FALSE))</f>
        <v>N/A</v>
      </c>
      <c r="D232" s="174" t="str">
        <f t="shared" si="9"/>
        <v xml:space="preserve"> </v>
      </c>
      <c r="E232" s="172" t="str">
        <f t="shared" si="10"/>
        <v xml:space="preserve"> </v>
      </c>
      <c r="F232" s="172" t="str">
        <f t="shared" si="11"/>
        <v xml:space="preserve"> </v>
      </c>
      <c r="G232" s="163" t="str">
        <f>IF(ISERROR(INDEX(#REF!,MATCH('Item IDs'!B232,#REF!,0),1)),"NOT ASSIGNED",INDEX(#REF!,MATCH('Item IDs'!B232,#REF!,0),1))</f>
        <v>NOT ASSIGNED</v>
      </c>
      <c r="H232" s="163"/>
    </row>
    <row r="233" spans="2:9">
      <c r="B233" s="161">
        <v>1229</v>
      </c>
      <c r="C233" s="162" t="str">
        <f>IF(ISERROR(VLOOKUP(B233,#REF!,3,FALSE)),"N/A",VLOOKUP(B233,#REF!,3,FALSE))</f>
        <v>N/A</v>
      </c>
      <c r="D233" s="174" t="str">
        <f t="shared" si="9"/>
        <v xml:space="preserve"> </v>
      </c>
      <c r="E233" s="172" t="str">
        <f t="shared" si="10"/>
        <v xml:space="preserve"> </v>
      </c>
      <c r="F233" s="172" t="str">
        <f t="shared" si="11"/>
        <v xml:space="preserve"> </v>
      </c>
      <c r="G233" s="163" t="str">
        <f>IF(ISERROR(INDEX(#REF!,MATCH('Item IDs'!B233,#REF!,0),1)),"NOT ASSIGNED",INDEX(#REF!,MATCH('Item IDs'!B233,#REF!,0),1))</f>
        <v>NOT ASSIGNED</v>
      </c>
      <c r="H233" s="163"/>
    </row>
    <row r="234" spans="2:9" ht="26.4">
      <c r="B234" s="161">
        <v>1230</v>
      </c>
      <c r="C234" s="162" t="str">
        <f>IF(ISERROR(VLOOKUP(B234,#REF!,3,FALSE)),"N/A",VLOOKUP(B234,#REF!,3,FALSE))</f>
        <v>N/A</v>
      </c>
      <c r="D234" s="174" t="str">
        <f t="shared" si="9"/>
        <v xml:space="preserve"> </v>
      </c>
      <c r="E234" s="172" t="str">
        <f t="shared" si="10"/>
        <v xml:space="preserve"> </v>
      </c>
      <c r="F234" s="172" t="str">
        <f t="shared" si="11"/>
        <v xml:space="preserve"> </v>
      </c>
      <c r="G234" s="252" t="s">
        <v>383</v>
      </c>
      <c r="H234" s="241" t="s">
        <v>387</v>
      </c>
      <c r="I234" s="163" t="s">
        <v>388</v>
      </c>
    </row>
    <row r="235" spans="2:9" ht="12.75" customHeight="1">
      <c r="B235" s="161">
        <v>1231</v>
      </c>
      <c r="C235" s="162" t="str">
        <f>IF(ISERROR(VLOOKUP(B235,#REF!,3,FALSE)),"N/A",VLOOKUP(B235,#REF!,3,FALSE))</f>
        <v>N/A</v>
      </c>
      <c r="D235" s="174" t="str">
        <f t="shared" si="9"/>
        <v xml:space="preserve"> </v>
      </c>
      <c r="E235" s="172" t="str">
        <f t="shared" si="10"/>
        <v xml:space="preserve"> </v>
      </c>
      <c r="F235" s="172" t="str">
        <f t="shared" si="11"/>
        <v xml:space="preserve"> </v>
      </c>
      <c r="G235" s="252" t="s">
        <v>384</v>
      </c>
      <c r="H235" s="241" t="s">
        <v>387</v>
      </c>
      <c r="I235" s="163"/>
    </row>
    <row r="236" spans="2:9">
      <c r="B236" s="161">
        <v>1232</v>
      </c>
      <c r="C236" s="162" t="str">
        <f>IF(ISERROR(VLOOKUP(B236,#REF!,3,FALSE)),"N/A",VLOOKUP(B236,#REF!,3,FALSE))</f>
        <v>N/A</v>
      </c>
      <c r="D236" s="174" t="str">
        <f t="shared" si="9"/>
        <v xml:space="preserve"> </v>
      </c>
      <c r="E236" s="172" t="str">
        <f t="shared" si="10"/>
        <v xml:space="preserve"> </v>
      </c>
      <c r="F236" s="172" t="str">
        <f t="shared" si="11"/>
        <v xml:space="preserve"> </v>
      </c>
      <c r="G236" s="163" t="str">
        <f>IF(ISERROR(INDEX(#REF!,MATCH('Item IDs'!B236,#REF!,0),1)),"NOT ASSIGNED",INDEX(#REF!,MATCH('Item IDs'!B236,#REF!,0),1))</f>
        <v>NOT ASSIGNED</v>
      </c>
      <c r="H236" s="163"/>
    </row>
    <row r="237" spans="2:9">
      <c r="B237" s="161">
        <v>1233</v>
      </c>
      <c r="C237" s="162" t="str">
        <f>IF(ISERROR(VLOOKUP(B237,#REF!,3,FALSE)),"N/A",VLOOKUP(B237,#REF!,3,FALSE))</f>
        <v>N/A</v>
      </c>
      <c r="D237" s="174" t="str">
        <f t="shared" si="9"/>
        <v xml:space="preserve"> </v>
      </c>
      <c r="E237" s="172" t="str">
        <f t="shared" si="10"/>
        <v xml:space="preserve"> </v>
      </c>
      <c r="F237" s="172" t="str">
        <f t="shared" si="11"/>
        <v xml:space="preserve"> </v>
      </c>
      <c r="G237" s="163" t="str">
        <f>IF(ISERROR(INDEX(#REF!,MATCH('Item IDs'!B237,#REF!,0),1)),"NOT ASSIGNED",INDEX(#REF!,MATCH('Item IDs'!B237,#REF!,0),1))</f>
        <v>NOT ASSIGNED</v>
      </c>
      <c r="H237" s="163"/>
    </row>
    <row r="238" spans="2:9">
      <c r="B238" s="161">
        <v>1234</v>
      </c>
      <c r="C238" s="162" t="str">
        <f>IF(ISERROR(VLOOKUP(B238,#REF!,3,FALSE)),"N/A",VLOOKUP(B238,#REF!,3,FALSE))</f>
        <v>N/A</v>
      </c>
      <c r="D238" s="174" t="str">
        <f t="shared" si="9"/>
        <v xml:space="preserve"> </v>
      </c>
      <c r="E238" s="172" t="str">
        <f t="shared" si="10"/>
        <v xml:space="preserve"> </v>
      </c>
      <c r="F238" s="172" t="str">
        <f t="shared" si="11"/>
        <v xml:space="preserve"> </v>
      </c>
      <c r="G238" s="163" t="str">
        <f>IF(ISERROR(INDEX(#REF!,MATCH('Item IDs'!B238,#REF!,0),1)),"NOT ASSIGNED",INDEX(#REF!,MATCH('Item IDs'!B238,#REF!,0),1))</f>
        <v>NOT ASSIGNED</v>
      </c>
      <c r="H238" s="163"/>
    </row>
    <row r="239" spans="2:9">
      <c r="B239" s="161">
        <v>1235</v>
      </c>
      <c r="C239" s="162" t="str">
        <f>IF(ISERROR(VLOOKUP(B239,#REF!,3,FALSE)),"N/A",VLOOKUP(B239,#REF!,3,FALSE))</f>
        <v>N/A</v>
      </c>
      <c r="D239" s="174" t="str">
        <f t="shared" si="9"/>
        <v xml:space="preserve"> </v>
      </c>
      <c r="E239" s="172" t="str">
        <f t="shared" si="10"/>
        <v xml:space="preserve"> </v>
      </c>
      <c r="F239" s="172" t="str">
        <f t="shared" si="11"/>
        <v xml:space="preserve"> </v>
      </c>
      <c r="G239" s="163" t="str">
        <f>IF(ISERROR(INDEX(#REF!,MATCH('Item IDs'!B239,#REF!,0),1)),"NOT ASSIGNED",INDEX(#REF!,MATCH('Item IDs'!B239,#REF!,0),1))</f>
        <v>NOT ASSIGNED</v>
      </c>
      <c r="H239" s="163"/>
    </row>
    <row r="240" spans="2:9">
      <c r="B240" s="161">
        <v>1236</v>
      </c>
      <c r="C240" s="162" t="str">
        <f>IF(ISERROR(VLOOKUP(B240,#REF!,3,FALSE)),"N/A",VLOOKUP(B240,#REF!,3,FALSE))</f>
        <v>N/A</v>
      </c>
      <c r="D240" s="174" t="str">
        <f t="shared" si="9"/>
        <v xml:space="preserve"> </v>
      </c>
      <c r="E240" s="172" t="str">
        <f t="shared" si="10"/>
        <v xml:space="preserve"> </v>
      </c>
      <c r="F240" s="172" t="str">
        <f t="shared" si="11"/>
        <v xml:space="preserve"> </v>
      </c>
      <c r="G240" s="163" t="str">
        <f>IF(ISERROR(INDEX(#REF!,MATCH('Item IDs'!B240,#REF!,0),1)),"NOT ASSIGNED",INDEX(#REF!,MATCH('Item IDs'!B240,#REF!,0),1))</f>
        <v>NOT ASSIGNED</v>
      </c>
      <c r="H240" s="163"/>
    </row>
    <row r="241" spans="2:8">
      <c r="B241" s="161">
        <v>1237</v>
      </c>
      <c r="C241" s="162" t="str">
        <f>IF(ISERROR(VLOOKUP(B241,#REF!,3,FALSE)),"N/A",VLOOKUP(B241,#REF!,3,FALSE))</f>
        <v>N/A</v>
      </c>
      <c r="D241" s="174" t="str">
        <f t="shared" si="9"/>
        <v xml:space="preserve"> </v>
      </c>
      <c r="E241" s="172" t="str">
        <f t="shared" si="10"/>
        <v xml:space="preserve"> </v>
      </c>
      <c r="F241" s="172" t="str">
        <f t="shared" si="11"/>
        <v xml:space="preserve"> </v>
      </c>
      <c r="G241" s="163" t="str">
        <f>IF(ISERROR(INDEX(#REF!,MATCH('Item IDs'!B241,#REF!,0),1)),"NOT ASSIGNED",INDEX(#REF!,MATCH('Item IDs'!B241,#REF!,0),1))</f>
        <v>NOT ASSIGNED</v>
      </c>
      <c r="H241" s="163"/>
    </row>
    <row r="242" spans="2:8">
      <c r="B242" s="161">
        <v>1238</v>
      </c>
      <c r="C242" s="162" t="str">
        <f>IF(ISERROR(VLOOKUP(B242,#REF!,3,FALSE)),"N/A",VLOOKUP(B242,#REF!,3,FALSE))</f>
        <v>N/A</v>
      </c>
      <c r="D242" s="174" t="str">
        <f t="shared" si="9"/>
        <v xml:space="preserve"> </v>
      </c>
      <c r="E242" s="172" t="str">
        <f t="shared" si="10"/>
        <v xml:space="preserve"> </v>
      </c>
      <c r="F242" s="172" t="str">
        <f t="shared" si="11"/>
        <v xml:space="preserve"> </v>
      </c>
      <c r="G242" s="163" t="str">
        <f>IF(ISERROR(INDEX(#REF!,MATCH('Item IDs'!B242,#REF!,0),1)),"NOT ASSIGNED",INDEX(#REF!,MATCH('Item IDs'!B242,#REF!,0),1))</f>
        <v>NOT ASSIGNED</v>
      </c>
      <c r="H242" s="163"/>
    </row>
    <row r="243" spans="2:8">
      <c r="B243" s="161">
        <v>1239</v>
      </c>
      <c r="C243" s="162" t="str">
        <f>IF(ISERROR(VLOOKUP(B243,#REF!,3,FALSE)),"N/A",VLOOKUP(B243,#REF!,3,FALSE))</f>
        <v>N/A</v>
      </c>
      <c r="D243" s="174" t="str">
        <f t="shared" si="9"/>
        <v xml:space="preserve"> </v>
      </c>
      <c r="E243" s="172" t="str">
        <f t="shared" si="10"/>
        <v xml:space="preserve"> </v>
      </c>
      <c r="F243" s="172" t="str">
        <f t="shared" si="11"/>
        <v xml:space="preserve"> </v>
      </c>
      <c r="G243" s="163" t="str">
        <f>IF(ISERROR(INDEX(#REF!,MATCH('Item IDs'!B243,#REF!,0),1)),"NOT ASSIGNED",INDEX(#REF!,MATCH('Item IDs'!B243,#REF!,0),1))</f>
        <v>NOT ASSIGNED</v>
      </c>
      <c r="H243" s="163"/>
    </row>
    <row r="244" spans="2:8">
      <c r="B244" s="161">
        <v>1240</v>
      </c>
      <c r="C244" s="162" t="str">
        <f>IF(ISERROR(VLOOKUP(B244,#REF!,3,FALSE)),"N/A",VLOOKUP(B244,#REF!,3,FALSE))</f>
        <v>N/A</v>
      </c>
      <c r="D244" s="174" t="str">
        <f t="shared" si="9"/>
        <v xml:space="preserve"> </v>
      </c>
      <c r="E244" s="172" t="str">
        <f t="shared" si="10"/>
        <v xml:space="preserve"> </v>
      </c>
      <c r="F244" s="172" t="str">
        <f t="shared" si="11"/>
        <v xml:space="preserve"> </v>
      </c>
      <c r="G244" s="163" t="str">
        <f>IF(ISERROR(INDEX(#REF!,MATCH('Item IDs'!B244,#REF!,0),1)),"NOT ASSIGNED",INDEX(#REF!,MATCH('Item IDs'!B244,#REF!,0),1))</f>
        <v>NOT ASSIGNED</v>
      </c>
      <c r="H244" s="163"/>
    </row>
    <row r="245" spans="2:8">
      <c r="B245" s="161">
        <v>1241</v>
      </c>
      <c r="C245" s="162" t="str">
        <f>IF(ISERROR(VLOOKUP(B245,#REF!,3,FALSE)),"N/A",VLOOKUP(B245,#REF!,3,FALSE))</f>
        <v>N/A</v>
      </c>
      <c r="D245" s="174" t="str">
        <f t="shared" si="9"/>
        <v xml:space="preserve"> </v>
      </c>
      <c r="E245" s="172" t="str">
        <f t="shared" si="10"/>
        <v xml:space="preserve"> </v>
      </c>
      <c r="F245" s="172" t="str">
        <f t="shared" si="11"/>
        <v xml:space="preserve"> </v>
      </c>
      <c r="G245" s="163" t="str">
        <f>IF(ISERROR(INDEX(#REF!,MATCH('Item IDs'!B245,#REF!,0),1)),"NOT ASSIGNED",INDEX(#REF!,MATCH('Item IDs'!B245,#REF!,0),1))</f>
        <v>NOT ASSIGNED</v>
      </c>
      <c r="H245" s="163"/>
    </row>
    <row r="246" spans="2:8">
      <c r="B246" s="161">
        <v>1242</v>
      </c>
      <c r="C246" s="162" t="str">
        <f>IF(ISERROR(VLOOKUP(B246,#REF!,3,FALSE)),"N/A",VLOOKUP(B246,#REF!,3,FALSE))</f>
        <v>N/A</v>
      </c>
      <c r="D246" s="174" t="str">
        <f t="shared" si="9"/>
        <v xml:space="preserve"> </v>
      </c>
      <c r="E246" s="172" t="str">
        <f t="shared" si="10"/>
        <v xml:space="preserve"> </v>
      </c>
      <c r="F246" s="172" t="str">
        <f t="shared" si="11"/>
        <v xml:space="preserve"> </v>
      </c>
      <c r="G246" s="163" t="str">
        <f>IF(ISERROR(INDEX(#REF!,MATCH('Item IDs'!B246,#REF!,0),1)),"NOT ASSIGNED",INDEX(#REF!,MATCH('Item IDs'!B246,#REF!,0),1))</f>
        <v>NOT ASSIGNED</v>
      </c>
      <c r="H246" s="163"/>
    </row>
    <row r="247" spans="2:8">
      <c r="B247" s="161">
        <v>1243</v>
      </c>
      <c r="C247" s="162" t="str">
        <f>IF(ISERROR(VLOOKUP(B247,#REF!,3,FALSE)),"N/A",VLOOKUP(B247,#REF!,3,FALSE))</f>
        <v>N/A</v>
      </c>
      <c r="D247" s="174" t="str">
        <f t="shared" si="9"/>
        <v xml:space="preserve"> </v>
      </c>
      <c r="E247" s="172" t="str">
        <f t="shared" si="10"/>
        <v xml:space="preserve"> </v>
      </c>
      <c r="F247" s="172" t="str">
        <f t="shared" si="11"/>
        <v xml:space="preserve"> </v>
      </c>
      <c r="G247" s="163" t="str">
        <f>IF(ISERROR(INDEX(#REF!,MATCH('Item IDs'!B247,#REF!,0),1)),"NOT ASSIGNED",INDEX(#REF!,MATCH('Item IDs'!B247,#REF!,0),1))</f>
        <v>NOT ASSIGNED</v>
      </c>
      <c r="H247" s="163"/>
    </row>
    <row r="248" spans="2:8">
      <c r="B248" s="161">
        <v>1244</v>
      </c>
      <c r="C248" s="162" t="str">
        <f>IF(ISERROR(VLOOKUP(B248,#REF!,3,FALSE)),"N/A",VLOOKUP(B248,#REF!,3,FALSE))</f>
        <v>N/A</v>
      </c>
      <c r="D248" s="174" t="str">
        <f t="shared" si="9"/>
        <v xml:space="preserve"> </v>
      </c>
      <c r="E248" s="172" t="str">
        <f t="shared" si="10"/>
        <v xml:space="preserve"> </v>
      </c>
      <c r="F248" s="172" t="str">
        <f t="shared" si="11"/>
        <v xml:space="preserve"> </v>
      </c>
      <c r="G248" s="163" t="str">
        <f>IF(ISERROR(INDEX(#REF!,MATCH('Item IDs'!B248,#REF!,0),1)),"NOT ASSIGNED",INDEX(#REF!,MATCH('Item IDs'!B248,#REF!,0),1))</f>
        <v>NOT ASSIGNED</v>
      </c>
      <c r="H248" s="163"/>
    </row>
    <row r="249" spans="2:8">
      <c r="B249" s="161">
        <v>1245</v>
      </c>
      <c r="C249" s="162" t="str">
        <f>IF(ISERROR(VLOOKUP(B249,#REF!,3,FALSE)),"N/A",VLOOKUP(B249,#REF!,3,FALSE))</f>
        <v>N/A</v>
      </c>
      <c r="D249" s="174" t="str">
        <f t="shared" si="9"/>
        <v xml:space="preserve"> </v>
      </c>
      <c r="E249" s="172" t="str">
        <f t="shared" si="10"/>
        <v xml:space="preserve"> </v>
      </c>
      <c r="F249" s="172" t="str">
        <f t="shared" si="11"/>
        <v xml:space="preserve"> </v>
      </c>
      <c r="G249" s="163" t="str">
        <f>IF(ISERROR(INDEX(#REF!,MATCH('Item IDs'!B249,#REF!,0),1)),"NOT ASSIGNED",INDEX(#REF!,MATCH('Item IDs'!B249,#REF!,0),1))</f>
        <v>NOT ASSIGNED</v>
      </c>
      <c r="H249" s="163"/>
    </row>
    <row r="250" spans="2:8">
      <c r="B250" s="161">
        <v>1246</v>
      </c>
      <c r="C250" s="162" t="str">
        <f>IF(ISERROR(VLOOKUP(B250,#REF!,3,FALSE)),"N/A",VLOOKUP(B250,#REF!,3,FALSE))</f>
        <v>N/A</v>
      </c>
      <c r="D250" s="174" t="str">
        <f t="shared" si="9"/>
        <v xml:space="preserve"> </v>
      </c>
      <c r="E250" s="172" t="str">
        <f t="shared" si="10"/>
        <v xml:space="preserve"> </v>
      </c>
      <c r="F250" s="172" t="str">
        <f t="shared" si="11"/>
        <v xml:space="preserve"> </v>
      </c>
      <c r="G250" s="163" t="str">
        <f>IF(ISERROR(INDEX(#REF!,MATCH('Item IDs'!B250,#REF!,0),1)),"NOT ASSIGNED",INDEX(#REF!,MATCH('Item IDs'!B250,#REF!,0),1))</f>
        <v>NOT ASSIGNED</v>
      </c>
      <c r="H250" s="163"/>
    </row>
    <row r="251" spans="2:8">
      <c r="B251" s="161">
        <v>1247</v>
      </c>
      <c r="C251" s="162" t="str">
        <f>IF(ISERROR(VLOOKUP(B251,#REF!,3,FALSE)),"N/A",VLOOKUP(B251,#REF!,3,FALSE))</f>
        <v>N/A</v>
      </c>
      <c r="D251" s="174" t="str">
        <f t="shared" si="9"/>
        <v xml:space="preserve"> </v>
      </c>
      <c r="E251" s="172" t="str">
        <f t="shared" si="10"/>
        <v xml:space="preserve"> </v>
      </c>
      <c r="F251" s="172" t="str">
        <f t="shared" si="11"/>
        <v xml:space="preserve"> </v>
      </c>
      <c r="G251" s="163" t="str">
        <f>IF(ISERROR(INDEX(#REF!,MATCH('Item IDs'!B251,#REF!,0),1)),"NOT ASSIGNED",INDEX(#REF!,MATCH('Item IDs'!B251,#REF!,0),1))</f>
        <v>NOT ASSIGNED</v>
      </c>
      <c r="H251" s="163"/>
    </row>
    <row r="252" spans="2:8">
      <c r="B252" s="161">
        <v>1248</v>
      </c>
      <c r="C252" s="162" t="str">
        <f>IF(ISERROR(VLOOKUP(B252,#REF!,3,FALSE)),"N/A",VLOOKUP(B252,#REF!,3,FALSE))</f>
        <v>N/A</v>
      </c>
      <c r="D252" s="174" t="str">
        <f t="shared" si="9"/>
        <v xml:space="preserve"> </v>
      </c>
      <c r="E252" s="172" t="str">
        <f t="shared" si="10"/>
        <v xml:space="preserve"> </v>
      </c>
      <c r="F252" s="172" t="str">
        <f t="shared" si="11"/>
        <v xml:space="preserve"> </v>
      </c>
      <c r="G252" s="163" t="str">
        <f>IF(ISERROR(INDEX(#REF!,MATCH('Item IDs'!B252,#REF!,0),1)),"NOT ASSIGNED",INDEX(#REF!,MATCH('Item IDs'!B252,#REF!,0),1))</f>
        <v>NOT ASSIGNED</v>
      </c>
      <c r="H252" s="163"/>
    </row>
    <row r="253" spans="2:8">
      <c r="B253" s="161">
        <v>1249</v>
      </c>
      <c r="C253" s="162" t="str">
        <f>IF(ISERROR(VLOOKUP(B253,#REF!,3,FALSE)),"N/A",VLOOKUP(B253,#REF!,3,FALSE))</f>
        <v>N/A</v>
      </c>
      <c r="D253" s="174" t="str">
        <f t="shared" si="9"/>
        <v xml:space="preserve"> </v>
      </c>
      <c r="E253" s="172" t="str">
        <f t="shared" si="10"/>
        <v xml:space="preserve"> </v>
      </c>
      <c r="F253" s="172" t="str">
        <f t="shared" si="11"/>
        <v xml:space="preserve"> </v>
      </c>
      <c r="G253" s="163" t="str">
        <f>IF(ISERROR(INDEX(#REF!,MATCH('Item IDs'!B253,#REF!,0),1)),"NOT ASSIGNED",INDEX(#REF!,MATCH('Item IDs'!B253,#REF!,0),1))</f>
        <v>NOT ASSIGNED</v>
      </c>
      <c r="H253" s="163"/>
    </row>
    <row r="254" spans="2:8">
      <c r="B254" s="161">
        <v>1250</v>
      </c>
      <c r="C254" s="162" t="str">
        <f>IF(ISERROR(VLOOKUP(B254,#REF!,3,FALSE)),"N/A",VLOOKUP(B254,#REF!,3,FALSE))</f>
        <v>N/A</v>
      </c>
      <c r="D254" s="174" t="str">
        <f t="shared" si="9"/>
        <v xml:space="preserve"> </v>
      </c>
      <c r="E254" s="172" t="str">
        <f t="shared" si="10"/>
        <v xml:space="preserve"> </v>
      </c>
      <c r="F254" s="172" t="str">
        <f t="shared" si="11"/>
        <v xml:space="preserve"> </v>
      </c>
      <c r="G254" s="163" t="str">
        <f>IF(ISERROR(INDEX(#REF!,MATCH('Item IDs'!B254,#REF!,0),1)),"NOT ASSIGNED",INDEX(#REF!,MATCH('Item IDs'!B254,#REF!,0),1))</f>
        <v>NOT ASSIGNED</v>
      </c>
      <c r="H254" s="163"/>
    </row>
    <row r="255" spans="2:8">
      <c r="B255" s="161">
        <v>1251</v>
      </c>
      <c r="C255" s="162" t="str">
        <f>IF(ISERROR(VLOOKUP(B255,#REF!,3,FALSE)),"N/A",VLOOKUP(B255,#REF!,3,FALSE))</f>
        <v>N/A</v>
      </c>
      <c r="D255" s="174" t="str">
        <f t="shared" ref="D255:D285" si="12">IF(ISERROR(FIND(".",C255))," ",LEFT(C255,FIND(".",C255)-1))</f>
        <v xml:space="preserve"> </v>
      </c>
      <c r="E255" s="172" t="str">
        <f t="shared" ref="E255:E285" si="13">IF(ISERROR(FIND(".",C255))," ",LEFT(RIGHT(C255,LEN(C255)-FIND(".",C255)),FIND(".",RIGHT(C255,LEN(C255)-FIND(".",C255)))-1))</f>
        <v xml:space="preserve"> </v>
      </c>
      <c r="F255" s="172" t="str">
        <f t="shared" ref="F255:F285" si="14">IF(ISERROR(FIND("(",C255))," ",MID(C255,FIND("(",C255)+1,FIND(")",C255)-FIND("(",C255)-1))</f>
        <v xml:space="preserve"> </v>
      </c>
      <c r="G255" s="163" t="str">
        <f>IF(ISERROR(INDEX(#REF!,MATCH('Item IDs'!B255,#REF!,0),1)),"NOT ASSIGNED",INDEX(#REF!,MATCH('Item IDs'!B255,#REF!,0),1))</f>
        <v>NOT ASSIGNED</v>
      </c>
      <c r="H255" s="163"/>
    </row>
    <row r="256" spans="2:8">
      <c r="B256" s="161">
        <v>1252</v>
      </c>
      <c r="C256" s="162" t="str">
        <f>IF(ISERROR(VLOOKUP(B256,#REF!,3,FALSE)),"N/A",VLOOKUP(B256,#REF!,3,FALSE))</f>
        <v>N/A</v>
      </c>
      <c r="D256" s="174" t="str">
        <f t="shared" si="12"/>
        <v xml:space="preserve"> </v>
      </c>
      <c r="E256" s="172" t="str">
        <f t="shared" si="13"/>
        <v xml:space="preserve"> </v>
      </c>
      <c r="F256" s="172" t="str">
        <f t="shared" si="14"/>
        <v xml:space="preserve"> </v>
      </c>
      <c r="G256" s="163" t="str">
        <f>IF(ISERROR(INDEX(#REF!,MATCH('Item IDs'!B256,#REF!,0),1)),"NOT ASSIGNED",INDEX(#REF!,MATCH('Item IDs'!B256,#REF!,0),1))</f>
        <v>NOT ASSIGNED</v>
      </c>
      <c r="H256" s="163"/>
    </row>
    <row r="257" spans="2:8">
      <c r="B257" s="161">
        <v>1253</v>
      </c>
      <c r="C257" s="162" t="str">
        <f>IF(ISERROR(VLOOKUP(B257,#REF!,3,FALSE)),"N/A",VLOOKUP(B257,#REF!,3,FALSE))</f>
        <v>N/A</v>
      </c>
      <c r="D257" s="174" t="str">
        <f t="shared" si="12"/>
        <v xml:space="preserve"> </v>
      </c>
      <c r="E257" s="172" t="str">
        <f t="shared" si="13"/>
        <v xml:space="preserve"> </v>
      </c>
      <c r="F257" s="172" t="str">
        <f t="shared" si="14"/>
        <v xml:space="preserve"> </v>
      </c>
      <c r="G257" s="163" t="str">
        <f>IF(ISERROR(INDEX(#REF!,MATCH('Item IDs'!B257,#REF!,0),1)),"NOT ASSIGNED",INDEX(#REF!,MATCH('Item IDs'!B257,#REF!,0),1))</f>
        <v>NOT ASSIGNED</v>
      </c>
      <c r="H257" s="163"/>
    </row>
    <row r="258" spans="2:8">
      <c r="B258" s="161">
        <v>1254</v>
      </c>
      <c r="C258" s="162" t="str">
        <f>IF(ISERROR(VLOOKUP(B258,#REF!,3,FALSE)),"N/A",VLOOKUP(B258,#REF!,3,FALSE))</f>
        <v>N/A</v>
      </c>
      <c r="D258" s="174" t="str">
        <f t="shared" si="12"/>
        <v xml:space="preserve"> </v>
      </c>
      <c r="E258" s="172" t="str">
        <f t="shared" si="13"/>
        <v xml:space="preserve"> </v>
      </c>
      <c r="F258" s="172" t="str">
        <f t="shared" si="14"/>
        <v xml:space="preserve"> </v>
      </c>
      <c r="G258" s="163" t="str">
        <f>IF(ISERROR(INDEX(#REF!,MATCH('Item IDs'!B258,#REF!,0),1)),"NOT ASSIGNED",INDEX(#REF!,MATCH('Item IDs'!B258,#REF!,0),1))</f>
        <v>NOT ASSIGNED</v>
      </c>
      <c r="H258" s="163"/>
    </row>
    <row r="259" spans="2:8">
      <c r="B259" s="161">
        <v>1255</v>
      </c>
      <c r="C259" s="162" t="str">
        <f>IF(ISERROR(VLOOKUP(B259,#REF!,3,FALSE)),"N/A",VLOOKUP(B259,#REF!,3,FALSE))</f>
        <v>N/A</v>
      </c>
      <c r="D259" s="174" t="str">
        <f t="shared" si="12"/>
        <v xml:space="preserve"> </v>
      </c>
      <c r="E259" s="172" t="str">
        <f t="shared" si="13"/>
        <v xml:space="preserve"> </v>
      </c>
      <c r="F259" s="172" t="str">
        <f t="shared" si="14"/>
        <v xml:space="preserve"> </v>
      </c>
      <c r="G259" s="163" t="str">
        <f>IF(ISERROR(INDEX(#REF!,MATCH('Item IDs'!B259,#REF!,0),1)),"NOT ASSIGNED",INDEX(#REF!,MATCH('Item IDs'!B259,#REF!,0),1))</f>
        <v>NOT ASSIGNED</v>
      </c>
      <c r="H259" s="163"/>
    </row>
    <row r="260" spans="2:8">
      <c r="B260" s="161">
        <v>1256</v>
      </c>
      <c r="C260" s="162" t="str">
        <f>IF(ISERROR(VLOOKUP(B260,#REF!,3,FALSE)),"N/A",VLOOKUP(B260,#REF!,3,FALSE))</f>
        <v>N/A</v>
      </c>
      <c r="D260" s="174" t="str">
        <f t="shared" si="12"/>
        <v xml:space="preserve"> </v>
      </c>
      <c r="E260" s="172" t="str">
        <f t="shared" si="13"/>
        <v xml:space="preserve"> </v>
      </c>
      <c r="F260" s="172" t="str">
        <f t="shared" si="14"/>
        <v xml:space="preserve"> </v>
      </c>
      <c r="G260" s="163" t="str">
        <f>IF(ISERROR(INDEX(#REF!,MATCH('Item IDs'!B260,#REF!,0),1)),"NOT ASSIGNED",INDEX(#REF!,MATCH('Item IDs'!B260,#REF!,0),1))</f>
        <v>NOT ASSIGNED</v>
      </c>
      <c r="H260" s="163"/>
    </row>
    <row r="261" spans="2:8">
      <c r="B261" s="161">
        <v>1257</v>
      </c>
      <c r="C261" s="162" t="str">
        <f>IF(ISERROR(VLOOKUP(B261,#REF!,3,FALSE)),"N/A",VLOOKUP(B261,#REF!,3,FALSE))</f>
        <v>N/A</v>
      </c>
      <c r="D261" s="174" t="str">
        <f t="shared" si="12"/>
        <v xml:space="preserve"> </v>
      </c>
      <c r="E261" s="172" t="str">
        <f t="shared" si="13"/>
        <v xml:space="preserve"> </v>
      </c>
      <c r="F261" s="172" t="str">
        <f t="shared" si="14"/>
        <v xml:space="preserve"> </v>
      </c>
      <c r="G261" s="163" t="str">
        <f>IF(ISERROR(INDEX(#REF!,MATCH('Item IDs'!B261,#REF!,0),1)),"NOT ASSIGNED",INDEX(#REF!,MATCH('Item IDs'!B261,#REF!,0),1))</f>
        <v>NOT ASSIGNED</v>
      </c>
      <c r="H261" s="163"/>
    </row>
    <row r="262" spans="2:8">
      <c r="B262" s="161">
        <v>1258</v>
      </c>
      <c r="C262" s="162" t="str">
        <f>IF(ISERROR(VLOOKUP(B262,#REF!,3,FALSE)),"N/A",VLOOKUP(B262,#REF!,3,FALSE))</f>
        <v>N/A</v>
      </c>
      <c r="D262" s="174" t="str">
        <f t="shared" si="12"/>
        <v xml:space="preserve"> </v>
      </c>
      <c r="E262" s="172" t="str">
        <f t="shared" si="13"/>
        <v xml:space="preserve"> </v>
      </c>
      <c r="F262" s="172" t="str">
        <f t="shared" si="14"/>
        <v xml:space="preserve"> </v>
      </c>
      <c r="G262" s="163" t="str">
        <f>IF(ISERROR(INDEX(#REF!,MATCH('Item IDs'!B262,#REF!,0),1)),"NOT ASSIGNED",INDEX(#REF!,MATCH('Item IDs'!B262,#REF!,0),1))</f>
        <v>NOT ASSIGNED</v>
      </c>
      <c r="H262" s="163"/>
    </row>
    <row r="263" spans="2:8">
      <c r="B263" s="161">
        <v>1259</v>
      </c>
      <c r="C263" s="162" t="str">
        <f>IF(ISERROR(VLOOKUP(B263,#REF!,3,FALSE)),"N/A",VLOOKUP(B263,#REF!,3,FALSE))</f>
        <v>N/A</v>
      </c>
      <c r="D263" s="174" t="str">
        <f t="shared" si="12"/>
        <v xml:space="preserve"> </v>
      </c>
      <c r="E263" s="172" t="str">
        <f t="shared" si="13"/>
        <v xml:space="preserve"> </v>
      </c>
      <c r="F263" s="172" t="str">
        <f t="shared" si="14"/>
        <v xml:space="preserve"> </v>
      </c>
      <c r="G263" s="163" t="str">
        <f>IF(ISERROR(INDEX(#REF!,MATCH('Item IDs'!B263,#REF!,0),1)),"NOT ASSIGNED",INDEX(#REF!,MATCH('Item IDs'!B263,#REF!,0),1))</f>
        <v>NOT ASSIGNED</v>
      </c>
      <c r="H263" s="163"/>
    </row>
    <row r="264" spans="2:8">
      <c r="B264" s="161">
        <v>1260</v>
      </c>
      <c r="C264" s="162" t="str">
        <f>IF(ISERROR(VLOOKUP(B264,#REF!,3,FALSE)),"N/A",VLOOKUP(B264,#REF!,3,FALSE))</f>
        <v>N/A</v>
      </c>
      <c r="D264" s="174" t="str">
        <f t="shared" si="12"/>
        <v xml:space="preserve"> </v>
      </c>
      <c r="E264" s="172" t="str">
        <f t="shared" si="13"/>
        <v xml:space="preserve"> </v>
      </c>
      <c r="F264" s="172" t="str">
        <f t="shared" si="14"/>
        <v xml:space="preserve"> </v>
      </c>
      <c r="G264" s="163" t="str">
        <f>IF(ISERROR(INDEX(#REF!,MATCH('Item IDs'!B264,#REF!,0),1)),"NOT ASSIGNED",INDEX(#REF!,MATCH('Item IDs'!B264,#REF!,0),1))</f>
        <v>NOT ASSIGNED</v>
      </c>
      <c r="H264" s="163"/>
    </row>
    <row r="265" spans="2:8">
      <c r="B265" s="161">
        <v>1261</v>
      </c>
      <c r="C265" s="162" t="str">
        <f>IF(ISERROR(VLOOKUP(B265,#REF!,3,FALSE)),"N/A",VLOOKUP(B265,#REF!,3,FALSE))</f>
        <v>N/A</v>
      </c>
      <c r="D265" s="174" t="str">
        <f t="shared" si="12"/>
        <v xml:space="preserve"> </v>
      </c>
      <c r="E265" s="172" t="str">
        <f t="shared" si="13"/>
        <v xml:space="preserve"> </v>
      </c>
      <c r="F265" s="172" t="str">
        <f t="shared" si="14"/>
        <v xml:space="preserve"> </v>
      </c>
      <c r="G265" s="163" t="str">
        <f>IF(ISERROR(INDEX(#REF!,MATCH('Item IDs'!B265,#REF!,0),1)),"NOT ASSIGNED",INDEX(#REF!,MATCH('Item IDs'!B265,#REF!,0),1))</f>
        <v>NOT ASSIGNED</v>
      </c>
      <c r="H265" s="163"/>
    </row>
    <row r="266" spans="2:8">
      <c r="B266" s="161">
        <v>1262</v>
      </c>
      <c r="C266" s="162" t="str">
        <f>IF(ISERROR(VLOOKUP(B266,#REF!,3,FALSE)),"N/A",VLOOKUP(B266,#REF!,3,FALSE))</f>
        <v>N/A</v>
      </c>
      <c r="D266" s="174" t="str">
        <f t="shared" si="12"/>
        <v xml:space="preserve"> </v>
      </c>
      <c r="E266" s="172" t="str">
        <f t="shared" si="13"/>
        <v xml:space="preserve"> </v>
      </c>
      <c r="F266" s="172" t="str">
        <f t="shared" si="14"/>
        <v xml:space="preserve"> </v>
      </c>
      <c r="G266" s="163" t="str">
        <f>IF(ISERROR(INDEX(#REF!,MATCH('Item IDs'!B266,#REF!,0),1)),"NOT ASSIGNED",INDEX(#REF!,MATCH('Item IDs'!B266,#REF!,0),1))</f>
        <v>NOT ASSIGNED</v>
      </c>
      <c r="H266" s="163"/>
    </row>
    <row r="267" spans="2:8">
      <c r="B267" s="161">
        <v>1263</v>
      </c>
      <c r="C267" s="162" t="str">
        <f>IF(ISERROR(VLOOKUP(B267,#REF!,3,FALSE)),"N/A",VLOOKUP(B267,#REF!,3,FALSE))</f>
        <v>N/A</v>
      </c>
      <c r="D267" s="174" t="str">
        <f t="shared" si="12"/>
        <v xml:space="preserve"> </v>
      </c>
      <c r="E267" s="172" t="str">
        <f t="shared" si="13"/>
        <v xml:space="preserve"> </v>
      </c>
      <c r="F267" s="172" t="str">
        <f t="shared" si="14"/>
        <v xml:space="preserve"> </v>
      </c>
      <c r="G267" s="163" t="str">
        <f>IF(ISERROR(INDEX(#REF!,MATCH('Item IDs'!B267,#REF!,0),1)),"NOT ASSIGNED",INDEX(#REF!,MATCH('Item IDs'!B267,#REF!,0),1))</f>
        <v>NOT ASSIGNED</v>
      </c>
      <c r="H267" s="163"/>
    </row>
    <row r="268" spans="2:8">
      <c r="B268" s="161">
        <v>1264</v>
      </c>
      <c r="C268" s="162" t="str">
        <f>IF(ISERROR(VLOOKUP(B268,#REF!,3,FALSE)),"N/A",VLOOKUP(B268,#REF!,3,FALSE))</f>
        <v>N/A</v>
      </c>
      <c r="D268" s="174" t="str">
        <f t="shared" si="12"/>
        <v xml:space="preserve"> </v>
      </c>
      <c r="E268" s="172" t="str">
        <f t="shared" si="13"/>
        <v xml:space="preserve"> </v>
      </c>
      <c r="F268" s="172" t="str">
        <f t="shared" si="14"/>
        <v xml:space="preserve"> </v>
      </c>
      <c r="G268" s="163" t="str">
        <f>IF(ISERROR(INDEX(#REF!,MATCH('Item IDs'!B268,#REF!,0),1)),"NOT ASSIGNED",INDEX(#REF!,MATCH('Item IDs'!B268,#REF!,0),1))</f>
        <v>NOT ASSIGNED</v>
      </c>
      <c r="H268" s="163"/>
    </row>
    <row r="269" spans="2:8">
      <c r="B269" s="161">
        <v>1265</v>
      </c>
      <c r="C269" s="162" t="str">
        <f>IF(ISERROR(VLOOKUP(B269,#REF!,3,FALSE)),"N/A",VLOOKUP(B269,#REF!,3,FALSE))</f>
        <v>N/A</v>
      </c>
      <c r="D269" s="174" t="str">
        <f t="shared" si="12"/>
        <v xml:space="preserve"> </v>
      </c>
      <c r="E269" s="172" t="str">
        <f t="shared" si="13"/>
        <v xml:space="preserve"> </v>
      </c>
      <c r="F269" s="172" t="str">
        <f t="shared" si="14"/>
        <v xml:space="preserve"> </v>
      </c>
      <c r="G269" s="163" t="str">
        <f>IF(ISERROR(INDEX(#REF!,MATCH('Item IDs'!B269,#REF!,0),1)),"NOT ASSIGNED",INDEX(#REF!,MATCH('Item IDs'!B269,#REF!,0),1))</f>
        <v>NOT ASSIGNED</v>
      </c>
      <c r="H269" s="163"/>
    </row>
    <row r="270" spans="2:8">
      <c r="B270" s="161">
        <v>1266</v>
      </c>
      <c r="C270" s="162" t="str">
        <f>IF(ISERROR(VLOOKUP(B270,#REF!,3,FALSE)),"N/A",VLOOKUP(B270,#REF!,3,FALSE))</f>
        <v>N/A</v>
      </c>
      <c r="D270" s="174" t="str">
        <f t="shared" si="12"/>
        <v xml:space="preserve"> </v>
      </c>
      <c r="E270" s="172" t="str">
        <f t="shared" si="13"/>
        <v xml:space="preserve"> </v>
      </c>
      <c r="F270" s="172" t="str">
        <f t="shared" si="14"/>
        <v xml:space="preserve"> </v>
      </c>
      <c r="G270" s="163" t="str">
        <f>IF(ISERROR(INDEX(#REF!,MATCH('Item IDs'!B270,#REF!,0),1)),"NOT ASSIGNED",INDEX(#REF!,MATCH('Item IDs'!B270,#REF!,0),1))</f>
        <v>NOT ASSIGNED</v>
      </c>
      <c r="H270" s="163"/>
    </row>
    <row r="271" spans="2:8">
      <c r="B271" s="161">
        <v>1267</v>
      </c>
      <c r="C271" s="162" t="str">
        <f>IF(ISERROR(VLOOKUP(B271,#REF!,3,FALSE)),"N/A",VLOOKUP(B271,#REF!,3,FALSE))</f>
        <v>N/A</v>
      </c>
      <c r="D271" s="174" t="str">
        <f t="shared" si="12"/>
        <v xml:space="preserve"> </v>
      </c>
      <c r="E271" s="172" t="str">
        <f t="shared" si="13"/>
        <v xml:space="preserve"> </v>
      </c>
      <c r="F271" s="172" t="str">
        <f t="shared" si="14"/>
        <v xml:space="preserve"> </v>
      </c>
      <c r="G271" s="163" t="str">
        <f>IF(ISERROR(INDEX(#REF!,MATCH('Item IDs'!B271,#REF!,0),1)),"NOT ASSIGNED",INDEX(#REF!,MATCH('Item IDs'!B271,#REF!,0),1))</f>
        <v>NOT ASSIGNED</v>
      </c>
      <c r="H271" s="163"/>
    </row>
    <row r="272" spans="2:8">
      <c r="B272" s="161">
        <v>1268</v>
      </c>
      <c r="C272" s="162" t="str">
        <f>IF(ISERROR(VLOOKUP(B272,#REF!,3,FALSE)),"N/A",VLOOKUP(B272,#REF!,3,FALSE))</f>
        <v>N/A</v>
      </c>
      <c r="D272" s="174" t="str">
        <f t="shared" si="12"/>
        <v xml:space="preserve"> </v>
      </c>
      <c r="E272" s="172" t="str">
        <f t="shared" si="13"/>
        <v xml:space="preserve"> </v>
      </c>
      <c r="F272" s="172" t="str">
        <f t="shared" si="14"/>
        <v xml:space="preserve"> </v>
      </c>
      <c r="G272" s="163" t="str">
        <f>IF(ISERROR(INDEX(#REF!,MATCH('Item IDs'!B272,#REF!,0),1)),"NOT ASSIGNED",INDEX(#REF!,MATCH('Item IDs'!B272,#REF!,0),1))</f>
        <v>NOT ASSIGNED</v>
      </c>
      <c r="H272" s="163"/>
    </row>
    <row r="273" spans="2:8">
      <c r="B273" s="161">
        <v>1269</v>
      </c>
      <c r="C273" s="162" t="str">
        <f>IF(ISERROR(VLOOKUP(B273,#REF!,3,FALSE)),"N/A",VLOOKUP(B273,#REF!,3,FALSE))</f>
        <v>N/A</v>
      </c>
      <c r="D273" s="174" t="str">
        <f t="shared" si="12"/>
        <v xml:space="preserve"> </v>
      </c>
      <c r="E273" s="172" t="str">
        <f t="shared" si="13"/>
        <v xml:space="preserve"> </v>
      </c>
      <c r="F273" s="172" t="str">
        <f t="shared" si="14"/>
        <v xml:space="preserve"> </v>
      </c>
      <c r="G273" s="163" t="str">
        <f>IF(ISERROR(INDEX(#REF!,MATCH('Item IDs'!B273,#REF!,0),1)),"NOT ASSIGNED",INDEX(#REF!,MATCH('Item IDs'!B273,#REF!,0),1))</f>
        <v>NOT ASSIGNED</v>
      </c>
      <c r="H273" s="163"/>
    </row>
    <row r="274" spans="2:8">
      <c r="B274" s="161">
        <v>1270</v>
      </c>
      <c r="C274" s="162" t="str">
        <f>IF(ISERROR(VLOOKUP(B274,#REF!,3,FALSE)),"N/A",VLOOKUP(B274,#REF!,3,FALSE))</f>
        <v>N/A</v>
      </c>
      <c r="D274" s="174" t="str">
        <f t="shared" si="12"/>
        <v xml:space="preserve"> </v>
      </c>
      <c r="E274" s="172" t="str">
        <f t="shared" si="13"/>
        <v xml:space="preserve"> </v>
      </c>
      <c r="F274" s="172" t="str">
        <f t="shared" si="14"/>
        <v xml:space="preserve"> </v>
      </c>
      <c r="G274" s="163" t="str">
        <f>IF(ISERROR(INDEX(#REF!,MATCH('Item IDs'!B274,#REF!,0),1)),"NOT ASSIGNED",INDEX(#REF!,MATCH('Item IDs'!B274,#REF!,0),1))</f>
        <v>NOT ASSIGNED</v>
      </c>
      <c r="H274" s="163"/>
    </row>
    <row r="275" spans="2:8">
      <c r="B275" s="161">
        <v>1271</v>
      </c>
      <c r="C275" s="162" t="str">
        <f>IF(ISERROR(VLOOKUP(B275,#REF!,3,FALSE)),"N/A",VLOOKUP(B275,#REF!,3,FALSE))</f>
        <v>N/A</v>
      </c>
      <c r="D275" s="174" t="str">
        <f t="shared" si="12"/>
        <v xml:space="preserve"> </v>
      </c>
      <c r="E275" s="172" t="str">
        <f t="shared" si="13"/>
        <v xml:space="preserve"> </v>
      </c>
      <c r="F275" s="172" t="str">
        <f t="shared" si="14"/>
        <v xml:space="preserve"> </v>
      </c>
      <c r="G275" s="163" t="str">
        <f>IF(ISERROR(INDEX(#REF!,MATCH('Item IDs'!B275,#REF!,0),1)),"NOT ASSIGNED",INDEX(#REF!,MATCH('Item IDs'!B275,#REF!,0),1))</f>
        <v>NOT ASSIGNED</v>
      </c>
      <c r="H275" s="163"/>
    </row>
    <row r="276" spans="2:8">
      <c r="B276" s="161">
        <v>1272</v>
      </c>
      <c r="C276" s="162" t="str">
        <f>IF(ISERROR(VLOOKUP(B276,#REF!,3,FALSE)),"N/A",VLOOKUP(B276,#REF!,3,FALSE))</f>
        <v>N/A</v>
      </c>
      <c r="D276" s="174" t="str">
        <f t="shared" si="12"/>
        <v xml:space="preserve"> </v>
      </c>
      <c r="E276" s="172" t="str">
        <f t="shared" si="13"/>
        <v xml:space="preserve"> </v>
      </c>
      <c r="F276" s="172" t="str">
        <f t="shared" si="14"/>
        <v xml:space="preserve"> </v>
      </c>
      <c r="G276" s="163" t="str">
        <f>IF(ISERROR(INDEX(#REF!,MATCH('Item IDs'!B276,#REF!,0),1)),"NOT ASSIGNED",INDEX(#REF!,MATCH('Item IDs'!B276,#REF!,0),1))</f>
        <v>NOT ASSIGNED</v>
      </c>
      <c r="H276" s="163"/>
    </row>
    <row r="277" spans="2:8">
      <c r="B277" s="161">
        <v>1273</v>
      </c>
      <c r="C277" s="162" t="str">
        <f>IF(ISERROR(VLOOKUP(B277,#REF!,3,FALSE)),"N/A",VLOOKUP(B277,#REF!,3,FALSE))</f>
        <v>N/A</v>
      </c>
      <c r="D277" s="174" t="str">
        <f t="shared" si="12"/>
        <v xml:space="preserve"> </v>
      </c>
      <c r="E277" s="172" t="str">
        <f t="shared" si="13"/>
        <v xml:space="preserve"> </v>
      </c>
      <c r="F277" s="172" t="str">
        <f t="shared" si="14"/>
        <v xml:space="preserve"> </v>
      </c>
      <c r="G277" s="163" t="str">
        <f>IF(ISERROR(INDEX(#REF!,MATCH('Item IDs'!B277,#REF!,0),1)),"NOT ASSIGNED",INDEX(#REF!,MATCH('Item IDs'!B277,#REF!,0),1))</f>
        <v>NOT ASSIGNED</v>
      </c>
      <c r="H277" s="163"/>
    </row>
    <row r="278" spans="2:8">
      <c r="B278" s="161">
        <v>1274</v>
      </c>
      <c r="C278" s="162" t="str">
        <f>IF(ISERROR(VLOOKUP(B278,#REF!,3,FALSE)),"N/A",VLOOKUP(B278,#REF!,3,FALSE))</f>
        <v>N/A</v>
      </c>
      <c r="D278" s="174" t="str">
        <f t="shared" si="12"/>
        <v xml:space="preserve"> </v>
      </c>
      <c r="E278" s="172" t="str">
        <f t="shared" si="13"/>
        <v xml:space="preserve"> </v>
      </c>
      <c r="F278" s="172" t="str">
        <f t="shared" si="14"/>
        <v xml:space="preserve"> </v>
      </c>
      <c r="G278" s="163" t="str">
        <f>IF(ISERROR(INDEX(#REF!,MATCH('Item IDs'!B278,#REF!,0),1)),"NOT ASSIGNED",INDEX(#REF!,MATCH('Item IDs'!B278,#REF!,0),1))</f>
        <v>NOT ASSIGNED</v>
      </c>
      <c r="H278" s="163"/>
    </row>
    <row r="279" spans="2:8">
      <c r="B279" s="161">
        <v>1275</v>
      </c>
      <c r="C279" s="162" t="str">
        <f>IF(ISERROR(VLOOKUP(B279,#REF!,3,FALSE)),"N/A",VLOOKUP(B279,#REF!,3,FALSE))</f>
        <v>N/A</v>
      </c>
      <c r="D279" s="174" t="str">
        <f t="shared" si="12"/>
        <v xml:space="preserve"> </v>
      </c>
      <c r="E279" s="172" t="str">
        <f t="shared" si="13"/>
        <v xml:space="preserve"> </v>
      </c>
      <c r="F279" s="172" t="str">
        <f t="shared" si="14"/>
        <v xml:space="preserve"> </v>
      </c>
      <c r="G279" s="163" t="str">
        <f>IF(ISERROR(INDEX(#REF!,MATCH('Item IDs'!B279,#REF!,0),1)),"NOT ASSIGNED",INDEX(#REF!,MATCH('Item IDs'!B279,#REF!,0),1))</f>
        <v>NOT ASSIGNED</v>
      </c>
      <c r="H279" s="163"/>
    </row>
    <row r="280" spans="2:8">
      <c r="B280" s="161">
        <v>1276</v>
      </c>
      <c r="C280" s="162" t="str">
        <f>IF(ISERROR(VLOOKUP(B280,#REF!,3,FALSE)),"N/A",VLOOKUP(B280,#REF!,3,FALSE))</f>
        <v>N/A</v>
      </c>
      <c r="D280" s="174" t="str">
        <f t="shared" si="12"/>
        <v xml:space="preserve"> </v>
      </c>
      <c r="E280" s="172" t="str">
        <f t="shared" si="13"/>
        <v xml:space="preserve"> </v>
      </c>
      <c r="F280" s="172" t="str">
        <f t="shared" si="14"/>
        <v xml:space="preserve"> </v>
      </c>
      <c r="G280" s="163" t="str">
        <f>IF(ISERROR(INDEX(#REF!,MATCH('Item IDs'!B280,#REF!,0),1)),"NOT ASSIGNED",INDEX(#REF!,MATCH('Item IDs'!B280,#REF!,0),1))</f>
        <v>NOT ASSIGNED</v>
      </c>
      <c r="H280" s="163"/>
    </row>
    <row r="281" spans="2:8">
      <c r="B281" s="161">
        <v>1277</v>
      </c>
      <c r="C281" s="162" t="str">
        <f>IF(ISERROR(VLOOKUP(B281,#REF!,3,FALSE)),"N/A",VLOOKUP(B281,#REF!,3,FALSE))</f>
        <v>N/A</v>
      </c>
      <c r="D281" s="174" t="str">
        <f t="shared" si="12"/>
        <v xml:space="preserve"> </v>
      </c>
      <c r="E281" s="172" t="str">
        <f t="shared" si="13"/>
        <v xml:space="preserve"> </v>
      </c>
      <c r="F281" s="172" t="str">
        <f t="shared" si="14"/>
        <v xml:space="preserve"> </v>
      </c>
      <c r="G281" s="163" t="str">
        <f>IF(ISERROR(INDEX(#REF!,MATCH('Item IDs'!B281,#REF!,0),1)),"NOT ASSIGNED",INDEX(#REF!,MATCH('Item IDs'!B281,#REF!,0),1))</f>
        <v>NOT ASSIGNED</v>
      </c>
      <c r="H281" s="163"/>
    </row>
    <row r="282" spans="2:8">
      <c r="B282" s="161">
        <v>1278</v>
      </c>
      <c r="C282" s="162" t="str">
        <f>IF(ISERROR(VLOOKUP(B282,#REF!,3,FALSE)),"N/A",VLOOKUP(B282,#REF!,3,FALSE))</f>
        <v>N/A</v>
      </c>
      <c r="D282" s="174" t="str">
        <f t="shared" si="12"/>
        <v xml:space="preserve"> </v>
      </c>
      <c r="E282" s="172" t="str">
        <f t="shared" si="13"/>
        <v xml:space="preserve"> </v>
      </c>
      <c r="F282" s="172" t="str">
        <f t="shared" si="14"/>
        <v xml:space="preserve"> </v>
      </c>
      <c r="G282" s="163" t="str">
        <f>IF(ISERROR(INDEX(#REF!,MATCH('Item IDs'!B282,#REF!,0),1)),"NOT ASSIGNED",INDEX(#REF!,MATCH('Item IDs'!B282,#REF!,0),1))</f>
        <v>NOT ASSIGNED</v>
      </c>
      <c r="H282" s="163"/>
    </row>
    <row r="283" spans="2:8">
      <c r="B283" s="161">
        <v>1279</v>
      </c>
      <c r="C283" s="162" t="str">
        <f>IF(ISERROR(VLOOKUP(B283,#REF!,3,FALSE)),"N/A",VLOOKUP(B283,#REF!,3,FALSE))</f>
        <v>N/A</v>
      </c>
      <c r="D283" s="174" t="str">
        <f t="shared" si="12"/>
        <v xml:space="preserve"> </v>
      </c>
      <c r="E283" s="172" t="str">
        <f t="shared" si="13"/>
        <v xml:space="preserve"> </v>
      </c>
      <c r="F283" s="172" t="str">
        <f t="shared" si="14"/>
        <v xml:space="preserve"> </v>
      </c>
      <c r="G283" s="163" t="str">
        <f>IF(ISERROR(INDEX(#REF!,MATCH('Item IDs'!B283,#REF!,0),1)),"NOT ASSIGNED",INDEX(#REF!,MATCH('Item IDs'!B283,#REF!,0),1))</f>
        <v>NOT ASSIGNED</v>
      </c>
      <c r="H283" s="163"/>
    </row>
    <row r="284" spans="2:8">
      <c r="B284" s="161">
        <v>1280</v>
      </c>
      <c r="C284" s="162" t="str">
        <f>IF(ISERROR(VLOOKUP(B284,#REF!,3,FALSE)),"N/A",VLOOKUP(B284,#REF!,3,FALSE))</f>
        <v>N/A</v>
      </c>
      <c r="D284" s="174" t="str">
        <f t="shared" si="12"/>
        <v xml:space="preserve"> </v>
      </c>
      <c r="E284" s="172" t="str">
        <f t="shared" si="13"/>
        <v xml:space="preserve"> </v>
      </c>
      <c r="F284" s="172" t="str">
        <f t="shared" si="14"/>
        <v xml:space="preserve"> </v>
      </c>
      <c r="G284" s="163" t="str">
        <f>IF(ISERROR(INDEX(#REF!,MATCH('Item IDs'!B284,#REF!,0),1)),"NOT ASSIGNED",INDEX(#REF!,MATCH('Item IDs'!B284,#REF!,0),1))</f>
        <v>NOT ASSIGNED</v>
      </c>
      <c r="H284" s="163"/>
    </row>
    <row r="285" spans="2:8">
      <c r="B285" s="161">
        <v>1281</v>
      </c>
      <c r="C285" s="162" t="str">
        <f>IF(ISERROR(VLOOKUP(B285,#REF!,3,FALSE)),"N/A",VLOOKUP(B285,#REF!,3,FALSE))</f>
        <v>N/A</v>
      </c>
      <c r="D285" s="174" t="str">
        <f t="shared" si="12"/>
        <v xml:space="preserve"> </v>
      </c>
      <c r="E285" s="172" t="str">
        <f t="shared" si="13"/>
        <v xml:space="preserve"> </v>
      </c>
      <c r="F285" s="172" t="str">
        <f t="shared" si="14"/>
        <v xml:space="preserve"> </v>
      </c>
      <c r="G285" s="163" t="str">
        <f>IF(ISERROR(INDEX(#REF!,MATCH('Item IDs'!B285,#REF!,0),1)),"NOT ASSIGNED",INDEX(#REF!,MATCH('Item IDs'!B285,#REF!,0),1))</f>
        <v>NOT ASSIGNED</v>
      </c>
      <c r="H285" s="163"/>
    </row>
    <row r="286" spans="2:8">
      <c r="B286" s="161">
        <v>1282</v>
      </c>
      <c r="C286" s="162" t="str">
        <f>IF(ISERROR(VLOOKUP(B286,#REF!,3,FALSE)),"N/A",VLOOKUP(B286,#REF!,3,FALSE))</f>
        <v>N/A</v>
      </c>
      <c r="D286" s="174" t="str">
        <f t="shared" ref="D286:D301" si="15">IF(ISERROR(FIND(".",C286))," ",LEFT(C286,FIND(".",C286)-1))</f>
        <v xml:space="preserve"> </v>
      </c>
      <c r="E286" s="172" t="str">
        <f t="shared" ref="E286:E301" si="16">IF(ISERROR(FIND(".",C286))," ",LEFT(RIGHT(C286,LEN(C286)-FIND(".",C286)),FIND(".",RIGHT(C286,LEN(C286)-FIND(".",C286)))-1))</f>
        <v xml:space="preserve"> </v>
      </c>
      <c r="F286" s="172" t="str">
        <f t="shared" ref="F286:F301" si="17">IF(ISERROR(FIND("(",C286))," ",MID(C286,FIND("(",C286)+1,FIND(")",C286)-FIND("(",C286)-1))</f>
        <v xml:space="preserve"> </v>
      </c>
      <c r="G286" s="163" t="str">
        <f>IF(ISERROR(INDEX(#REF!,MATCH('Item IDs'!B286,#REF!,0),1)),"NOT ASSIGNED",INDEX(#REF!,MATCH('Item IDs'!B286,#REF!,0),1))</f>
        <v>NOT ASSIGNED</v>
      </c>
      <c r="H286" s="163"/>
    </row>
    <row r="287" spans="2:8">
      <c r="B287" s="161">
        <v>1283</v>
      </c>
      <c r="C287" s="162" t="str">
        <f>IF(ISERROR(VLOOKUP(B287,#REF!,3,FALSE)),"N/A",VLOOKUP(B287,#REF!,3,FALSE))</f>
        <v>N/A</v>
      </c>
      <c r="D287" s="174" t="str">
        <f t="shared" si="15"/>
        <v xml:space="preserve"> </v>
      </c>
      <c r="E287" s="172" t="str">
        <f t="shared" si="16"/>
        <v xml:space="preserve"> </v>
      </c>
      <c r="F287" s="172" t="str">
        <f t="shared" si="17"/>
        <v xml:space="preserve"> </v>
      </c>
      <c r="G287" s="163" t="str">
        <f>IF(ISERROR(INDEX(#REF!,MATCH('Item IDs'!B287,#REF!,0),1)),"NOT ASSIGNED",INDEX(#REF!,MATCH('Item IDs'!B287,#REF!,0),1))</f>
        <v>NOT ASSIGNED</v>
      </c>
      <c r="H287" s="163"/>
    </row>
    <row r="288" spans="2:8">
      <c r="B288" s="161">
        <v>1284</v>
      </c>
      <c r="C288" s="162" t="str">
        <f>IF(ISERROR(VLOOKUP(B288,#REF!,3,FALSE)),"N/A",VLOOKUP(B288,#REF!,3,FALSE))</f>
        <v>N/A</v>
      </c>
      <c r="D288" s="174" t="str">
        <f t="shared" si="15"/>
        <v xml:space="preserve"> </v>
      </c>
      <c r="E288" s="172" t="str">
        <f t="shared" si="16"/>
        <v xml:space="preserve"> </v>
      </c>
      <c r="F288" s="172" t="str">
        <f t="shared" si="17"/>
        <v xml:space="preserve"> </v>
      </c>
      <c r="G288" s="163" t="str">
        <f>IF(ISERROR(INDEX(#REF!,MATCH('Item IDs'!B288,#REF!,0),1)),"NOT ASSIGNED",INDEX(#REF!,MATCH('Item IDs'!B288,#REF!,0),1))</f>
        <v>NOT ASSIGNED</v>
      </c>
      <c r="H288" s="163"/>
    </row>
    <row r="289" spans="2:8">
      <c r="B289" s="161">
        <v>1285</v>
      </c>
      <c r="C289" s="162" t="str">
        <f>IF(ISERROR(VLOOKUP(B289,#REF!,3,FALSE)),"N/A",VLOOKUP(B289,#REF!,3,FALSE))</f>
        <v>N/A</v>
      </c>
      <c r="D289" s="174" t="str">
        <f t="shared" si="15"/>
        <v xml:space="preserve"> </v>
      </c>
      <c r="E289" s="172" t="str">
        <f t="shared" si="16"/>
        <v xml:space="preserve"> </v>
      </c>
      <c r="F289" s="172" t="str">
        <f t="shared" si="17"/>
        <v xml:space="preserve"> </v>
      </c>
      <c r="G289" s="163" t="str">
        <f>IF(ISERROR(INDEX(#REF!,MATCH('Item IDs'!B289,#REF!,0),1)),"NOT ASSIGNED",INDEX(#REF!,MATCH('Item IDs'!B289,#REF!,0),1))</f>
        <v>NOT ASSIGNED</v>
      </c>
      <c r="H289" s="163"/>
    </row>
    <row r="290" spans="2:8">
      <c r="B290" s="161">
        <v>1286</v>
      </c>
      <c r="C290" s="162" t="str">
        <f>IF(ISERROR(VLOOKUP(B290,#REF!,3,FALSE)),"N/A",VLOOKUP(B290,#REF!,3,FALSE))</f>
        <v>N/A</v>
      </c>
      <c r="D290" s="174" t="str">
        <f t="shared" si="15"/>
        <v xml:space="preserve"> </v>
      </c>
      <c r="E290" s="172" t="str">
        <f t="shared" si="16"/>
        <v xml:space="preserve"> </v>
      </c>
      <c r="F290" s="172" t="str">
        <f t="shared" si="17"/>
        <v xml:space="preserve"> </v>
      </c>
      <c r="G290" s="163" t="str">
        <f>IF(ISERROR(INDEX(#REF!,MATCH('Item IDs'!B290,#REF!,0),1)),"NOT ASSIGNED",INDEX(#REF!,MATCH('Item IDs'!B290,#REF!,0),1))</f>
        <v>NOT ASSIGNED</v>
      </c>
      <c r="H290" s="163"/>
    </row>
    <row r="291" spans="2:8">
      <c r="B291" s="161">
        <v>1287</v>
      </c>
      <c r="C291" s="162" t="str">
        <f>IF(ISERROR(VLOOKUP(B291,#REF!,3,FALSE)),"N/A",VLOOKUP(B291,#REF!,3,FALSE))</f>
        <v>N/A</v>
      </c>
      <c r="D291" s="174" t="str">
        <f t="shared" si="15"/>
        <v xml:space="preserve"> </v>
      </c>
      <c r="E291" s="172" t="str">
        <f t="shared" si="16"/>
        <v xml:space="preserve"> </v>
      </c>
      <c r="F291" s="172" t="str">
        <f t="shared" si="17"/>
        <v xml:space="preserve"> </v>
      </c>
      <c r="G291" s="163" t="str">
        <f>IF(ISERROR(INDEX(#REF!,MATCH('Item IDs'!B291,#REF!,0),1)),"NOT ASSIGNED",INDEX(#REF!,MATCH('Item IDs'!B291,#REF!,0),1))</f>
        <v>NOT ASSIGNED</v>
      </c>
      <c r="H291" s="163"/>
    </row>
    <row r="292" spans="2:8">
      <c r="B292" s="161">
        <v>1288</v>
      </c>
      <c r="C292" s="162" t="str">
        <f>IF(ISERROR(VLOOKUP(B292,#REF!,3,FALSE)),"N/A",VLOOKUP(B292,#REF!,3,FALSE))</f>
        <v>N/A</v>
      </c>
      <c r="D292" s="174" t="str">
        <f t="shared" si="15"/>
        <v xml:space="preserve"> </v>
      </c>
      <c r="E292" s="172" t="str">
        <f t="shared" si="16"/>
        <v xml:space="preserve"> </v>
      </c>
      <c r="F292" s="172" t="str">
        <f t="shared" si="17"/>
        <v xml:space="preserve"> </v>
      </c>
      <c r="G292" s="163" t="str">
        <f>IF(ISERROR(INDEX(#REF!,MATCH('Item IDs'!B292,#REF!,0),1)),"NOT ASSIGNED",INDEX(#REF!,MATCH('Item IDs'!B292,#REF!,0),1))</f>
        <v>NOT ASSIGNED</v>
      </c>
      <c r="H292" s="163"/>
    </row>
    <row r="293" spans="2:8">
      <c r="B293" s="161">
        <v>1289</v>
      </c>
      <c r="C293" s="162" t="str">
        <f>IF(ISERROR(VLOOKUP(B293,#REF!,3,FALSE)),"N/A",VLOOKUP(B293,#REF!,3,FALSE))</f>
        <v>N/A</v>
      </c>
      <c r="D293" s="174" t="str">
        <f t="shared" si="15"/>
        <v xml:space="preserve"> </v>
      </c>
      <c r="E293" s="172" t="str">
        <f t="shared" si="16"/>
        <v xml:space="preserve"> </v>
      </c>
      <c r="F293" s="172" t="str">
        <f t="shared" si="17"/>
        <v xml:space="preserve"> </v>
      </c>
      <c r="G293" s="163" t="str">
        <f>IF(ISERROR(INDEX(#REF!,MATCH('Item IDs'!B293,#REF!,0),1)),"NOT ASSIGNED",INDEX(#REF!,MATCH('Item IDs'!B293,#REF!,0),1))</f>
        <v>NOT ASSIGNED</v>
      </c>
      <c r="H293" s="163"/>
    </row>
    <row r="294" spans="2:8">
      <c r="B294" s="161">
        <v>1290</v>
      </c>
      <c r="C294" s="162" t="str">
        <f>IF(ISERROR(VLOOKUP(B294,#REF!,3,FALSE)),"N/A",VLOOKUP(B294,#REF!,3,FALSE))</f>
        <v>N/A</v>
      </c>
      <c r="D294" s="174" t="str">
        <f t="shared" si="15"/>
        <v xml:space="preserve"> </v>
      </c>
      <c r="E294" s="172" t="str">
        <f t="shared" si="16"/>
        <v xml:space="preserve"> </v>
      </c>
      <c r="F294" s="172" t="str">
        <f t="shared" si="17"/>
        <v xml:space="preserve"> </v>
      </c>
      <c r="G294" s="163" t="str">
        <f>IF(ISERROR(INDEX(#REF!,MATCH('Item IDs'!B294,#REF!,0),1)),"NOT ASSIGNED",INDEX(#REF!,MATCH('Item IDs'!B294,#REF!,0),1))</f>
        <v>NOT ASSIGNED</v>
      </c>
      <c r="H294" s="163"/>
    </row>
    <row r="295" spans="2:8">
      <c r="B295" s="161">
        <v>1291</v>
      </c>
      <c r="C295" s="162" t="str">
        <f>IF(ISERROR(VLOOKUP(B295,#REF!,3,FALSE)),"N/A",VLOOKUP(B295,#REF!,3,FALSE))</f>
        <v>N/A</v>
      </c>
      <c r="D295" s="174" t="str">
        <f t="shared" si="15"/>
        <v xml:space="preserve"> </v>
      </c>
      <c r="E295" s="172" t="str">
        <f t="shared" si="16"/>
        <v xml:space="preserve"> </v>
      </c>
      <c r="F295" s="172" t="str">
        <f t="shared" si="17"/>
        <v xml:space="preserve"> </v>
      </c>
      <c r="G295" s="163" t="str">
        <f>IF(ISERROR(INDEX(#REF!,MATCH('Item IDs'!B295,#REF!,0),1)),"NOT ASSIGNED",INDEX(#REF!,MATCH('Item IDs'!B295,#REF!,0),1))</f>
        <v>NOT ASSIGNED</v>
      </c>
      <c r="H295" s="163"/>
    </row>
    <row r="296" spans="2:8">
      <c r="B296" s="161">
        <v>1292</v>
      </c>
      <c r="C296" s="162" t="str">
        <f>IF(ISERROR(VLOOKUP(B296,#REF!,3,FALSE)),"N/A",VLOOKUP(B296,#REF!,3,FALSE))</f>
        <v>N/A</v>
      </c>
      <c r="D296" s="174" t="str">
        <f t="shared" si="15"/>
        <v xml:space="preserve"> </v>
      </c>
      <c r="E296" s="172" t="str">
        <f t="shared" si="16"/>
        <v xml:space="preserve"> </v>
      </c>
      <c r="F296" s="172" t="str">
        <f t="shared" si="17"/>
        <v xml:space="preserve"> </v>
      </c>
      <c r="G296" s="163" t="str">
        <f>IF(ISERROR(INDEX(#REF!,MATCH('Item IDs'!B296,#REF!,0),1)),"NOT ASSIGNED",INDEX(#REF!,MATCH('Item IDs'!B296,#REF!,0),1))</f>
        <v>NOT ASSIGNED</v>
      </c>
      <c r="H296" s="163"/>
    </row>
    <row r="297" spans="2:8">
      <c r="B297" s="161">
        <v>1293</v>
      </c>
      <c r="C297" s="162" t="str">
        <f>IF(ISERROR(VLOOKUP(B297,#REF!,3,FALSE)),"N/A",VLOOKUP(B297,#REF!,3,FALSE))</f>
        <v>N/A</v>
      </c>
      <c r="D297" s="174" t="str">
        <f t="shared" si="15"/>
        <v xml:space="preserve"> </v>
      </c>
      <c r="E297" s="172" t="str">
        <f t="shared" si="16"/>
        <v xml:space="preserve"> </v>
      </c>
      <c r="F297" s="172" t="str">
        <f t="shared" si="17"/>
        <v xml:space="preserve"> </v>
      </c>
      <c r="G297" s="163" t="str">
        <f>IF(ISERROR(INDEX(#REF!,MATCH('Item IDs'!B297,#REF!,0),1)),"NOT ASSIGNED",INDEX(#REF!,MATCH('Item IDs'!B297,#REF!,0),1))</f>
        <v>NOT ASSIGNED</v>
      </c>
      <c r="H297" s="163"/>
    </row>
    <row r="298" spans="2:8">
      <c r="B298" s="161">
        <v>1294</v>
      </c>
      <c r="C298" s="162" t="str">
        <f>IF(ISERROR(VLOOKUP(B298,#REF!,3,FALSE)),"N/A",VLOOKUP(B298,#REF!,3,FALSE))</f>
        <v>N/A</v>
      </c>
      <c r="D298" s="174" t="str">
        <f t="shared" si="15"/>
        <v xml:space="preserve"> </v>
      </c>
      <c r="E298" s="172" t="str">
        <f t="shared" si="16"/>
        <v xml:space="preserve"> </v>
      </c>
      <c r="F298" s="172" t="str">
        <f t="shared" si="17"/>
        <v xml:space="preserve"> </v>
      </c>
      <c r="G298" s="163" t="str">
        <f>IF(ISERROR(INDEX(#REF!,MATCH('Item IDs'!B298,#REF!,0),1)),"NOT ASSIGNED",INDEX(#REF!,MATCH('Item IDs'!B298,#REF!,0),1))</f>
        <v>NOT ASSIGNED</v>
      </c>
      <c r="H298" s="163"/>
    </row>
    <row r="299" spans="2:8">
      <c r="B299" s="161">
        <v>1295</v>
      </c>
      <c r="C299" s="162" t="str">
        <f>IF(ISERROR(VLOOKUP(B299,#REF!,3,FALSE)),"N/A",VLOOKUP(B299,#REF!,3,FALSE))</f>
        <v>N/A</v>
      </c>
      <c r="D299" s="174" t="str">
        <f t="shared" si="15"/>
        <v xml:space="preserve"> </v>
      </c>
      <c r="E299" s="172" t="str">
        <f t="shared" si="16"/>
        <v xml:space="preserve"> </v>
      </c>
      <c r="F299" s="172" t="str">
        <f t="shared" si="17"/>
        <v xml:space="preserve"> </v>
      </c>
      <c r="G299" s="163" t="str">
        <f>IF(ISERROR(INDEX(#REF!,MATCH('Item IDs'!B299,#REF!,0),1)),"NOT ASSIGNED",INDEX(#REF!,MATCH('Item IDs'!B299,#REF!,0),1))</f>
        <v>NOT ASSIGNED</v>
      </c>
      <c r="H299" s="163"/>
    </row>
    <row r="300" spans="2:8">
      <c r="B300" s="161">
        <v>1296</v>
      </c>
      <c r="C300" s="162" t="str">
        <f>IF(ISERROR(VLOOKUP(B300,#REF!,3,FALSE)),"N/A",VLOOKUP(B300,#REF!,3,FALSE))</f>
        <v>N/A</v>
      </c>
      <c r="D300" s="174" t="str">
        <f t="shared" si="15"/>
        <v xml:space="preserve"> </v>
      </c>
      <c r="E300" s="172" t="str">
        <f t="shared" si="16"/>
        <v xml:space="preserve"> </v>
      </c>
      <c r="F300" s="172" t="str">
        <f t="shared" si="17"/>
        <v xml:space="preserve"> </v>
      </c>
      <c r="G300" s="163" t="str">
        <f>IF(ISERROR(INDEX(#REF!,MATCH('Item IDs'!B300,#REF!,0),1)),"NOT ASSIGNED",INDEX(#REF!,MATCH('Item IDs'!B300,#REF!,0),1))</f>
        <v>NOT ASSIGNED</v>
      </c>
      <c r="H300" s="163"/>
    </row>
    <row r="301" spans="2:8">
      <c r="B301" s="161">
        <v>1297</v>
      </c>
      <c r="C301" s="162" t="str">
        <f>IF(ISERROR(VLOOKUP(B301,#REF!,3,FALSE)),"N/A",VLOOKUP(B301,#REF!,3,FALSE))</f>
        <v>N/A</v>
      </c>
      <c r="D301" s="174" t="str">
        <f t="shared" si="15"/>
        <v xml:space="preserve"> </v>
      </c>
      <c r="E301" s="172" t="str">
        <f t="shared" si="16"/>
        <v xml:space="preserve"> </v>
      </c>
      <c r="F301" s="172" t="str">
        <f t="shared" si="17"/>
        <v xml:space="preserve"> </v>
      </c>
      <c r="G301" s="163" t="str">
        <f>IF(ISERROR(INDEX(#REF!,MATCH('Item IDs'!B301,#REF!,0),1)),"NOT ASSIGNED",INDEX(#REF!,MATCH('Item IDs'!B301,#REF!,0),1))</f>
        <v>NOT ASSIGNED</v>
      </c>
      <c r="H301" s="163"/>
    </row>
    <row r="302" spans="2:8">
      <c r="B302" s="161">
        <v>1298</v>
      </c>
      <c r="C302" s="162" t="str">
        <f>IF(ISERROR(VLOOKUP(B302,#REF!,3,FALSE)),"N/A",VLOOKUP(B302,#REF!,3,FALSE))</f>
        <v>N/A</v>
      </c>
      <c r="D302" s="174" t="str">
        <f t="shared" ref="D302:D304" si="18">IF(ISERROR(FIND(".",C302))," ",LEFT(C302,FIND(".",C302)-1))</f>
        <v xml:space="preserve"> </v>
      </c>
      <c r="E302" s="172" t="str">
        <f t="shared" ref="E302:E304" si="19">IF(ISERROR(FIND(".",C302))," ",LEFT(RIGHT(C302,LEN(C302)-FIND(".",C302)),FIND(".",RIGHT(C302,LEN(C302)-FIND(".",C302)))-1))</f>
        <v xml:space="preserve"> </v>
      </c>
      <c r="F302" s="172" t="str">
        <f t="shared" ref="F302:F304" si="20">IF(ISERROR(FIND("(",C302))," ",MID(C302,FIND("(",C302)+1,FIND(")",C302)-FIND("(",C302)-1))</f>
        <v xml:space="preserve"> </v>
      </c>
      <c r="G302" s="163" t="str">
        <f>IF(ISERROR(INDEX(#REF!,MATCH('Item IDs'!B302,#REF!,0),1)),"NOT ASSIGNED",INDEX(#REF!,MATCH('Item IDs'!B302,#REF!,0),1))</f>
        <v>NOT ASSIGNED</v>
      </c>
      <c r="H302" s="163"/>
    </row>
    <row r="303" spans="2:8">
      <c r="B303" s="161">
        <v>1299</v>
      </c>
      <c r="C303" s="162" t="str">
        <f>IF(ISERROR(VLOOKUP(B303,#REF!,3,FALSE)),"N/A",VLOOKUP(B303,#REF!,3,FALSE))</f>
        <v>N/A</v>
      </c>
      <c r="D303" s="174" t="str">
        <f t="shared" si="18"/>
        <v xml:space="preserve"> </v>
      </c>
      <c r="E303" s="172" t="str">
        <f t="shared" si="19"/>
        <v xml:space="preserve"> </v>
      </c>
      <c r="F303" s="172" t="str">
        <f t="shared" si="20"/>
        <v xml:space="preserve"> </v>
      </c>
      <c r="G303" s="163" t="str">
        <f>IF(ISERROR(INDEX(#REF!,MATCH('Item IDs'!B303,#REF!,0),1)),"NOT ASSIGNED",INDEX(#REF!,MATCH('Item IDs'!B303,#REF!,0),1))</f>
        <v>NOT ASSIGNED</v>
      </c>
      <c r="H303" s="163"/>
    </row>
    <row r="304" spans="2:8">
      <c r="B304" s="164">
        <v>1300</v>
      </c>
      <c r="C304" s="165" t="str">
        <f>IF(ISERROR(VLOOKUP(B304,#REF!,3,FALSE)),"N/A",VLOOKUP(B304,#REF!,3,FALSE))</f>
        <v>N/A</v>
      </c>
      <c r="D304" s="175" t="str">
        <f t="shared" si="18"/>
        <v xml:space="preserve"> </v>
      </c>
      <c r="E304" s="173" t="str">
        <f t="shared" si="19"/>
        <v xml:space="preserve"> </v>
      </c>
      <c r="F304" s="173" t="str">
        <f t="shared" si="20"/>
        <v xml:space="preserve"> </v>
      </c>
      <c r="G304" s="166" t="str">
        <f>IF(ISERROR(INDEX(#REF!,MATCH('Item IDs'!B304,#REF!,0),1)),"NOT ASSIGNED",INDEX(#REF!,MATCH('Item IDs'!B304,#REF!,0),1))</f>
        <v>NOT ASSIGNED</v>
      </c>
      <c r="H304" s="166"/>
    </row>
    <row r="305" spans="2:7">
      <c r="B305" s="154"/>
      <c r="C305" s="154"/>
      <c r="D305" s="154"/>
      <c r="E305" s="154"/>
      <c r="F305" s="154"/>
      <c r="G305" s="153"/>
    </row>
    <row r="306" spans="2:7">
      <c r="B306" s="154"/>
      <c r="C306" s="154"/>
      <c r="D306" s="154"/>
      <c r="E306" s="154"/>
      <c r="F306" s="154"/>
      <c r="G306" s="153"/>
    </row>
    <row r="307" spans="2:7">
      <c r="B307" s="154"/>
      <c r="C307" s="154"/>
      <c r="D307" s="154"/>
      <c r="E307" s="154"/>
      <c r="F307" s="154"/>
      <c r="G307" s="153"/>
    </row>
    <row r="308" spans="2:7">
      <c r="B308" s="154"/>
      <c r="C308" s="154"/>
      <c r="D308" s="154"/>
      <c r="E308" s="154"/>
      <c r="F308" s="154"/>
      <c r="G308" s="153"/>
    </row>
    <row r="309" spans="2:7">
      <c r="B309" s="154"/>
      <c r="C309" s="154"/>
      <c r="D309" s="154"/>
      <c r="E309" s="154"/>
      <c r="F309" s="154"/>
      <c r="G309" s="153"/>
    </row>
    <row r="310" spans="2:7">
      <c r="B310" s="154"/>
      <c r="C310" s="154"/>
      <c r="D310" s="154"/>
      <c r="E310" s="154"/>
      <c r="F310" s="154"/>
      <c r="G310" s="153"/>
    </row>
    <row r="311" spans="2:7">
      <c r="B311" s="154"/>
      <c r="C311" s="154"/>
      <c r="D311" s="154"/>
      <c r="E311" s="154"/>
      <c r="F311" s="154"/>
      <c r="G311" s="153"/>
    </row>
    <row r="312" spans="2:7">
      <c r="B312" s="154"/>
      <c r="C312" s="154"/>
      <c r="D312" s="154"/>
      <c r="E312" s="154"/>
      <c r="F312" s="154"/>
      <c r="G312" s="153"/>
    </row>
    <row r="313" spans="2:7">
      <c r="B313" s="154"/>
      <c r="C313" s="154"/>
      <c r="D313" s="154"/>
      <c r="E313" s="154"/>
      <c r="F313" s="154"/>
      <c r="G313" s="153"/>
    </row>
    <row r="314" spans="2:7">
      <c r="B314" s="154"/>
      <c r="C314" s="154"/>
      <c r="D314" s="154"/>
      <c r="E314" s="154"/>
      <c r="F314" s="154"/>
      <c r="G314" s="153"/>
    </row>
    <row r="315" spans="2:7">
      <c r="B315" s="154"/>
      <c r="C315" s="154"/>
      <c r="D315" s="154"/>
      <c r="E315" s="154"/>
      <c r="F315" s="154"/>
      <c r="G315" s="153"/>
    </row>
    <row r="316" spans="2:7">
      <c r="B316" s="154"/>
      <c r="C316" s="154"/>
      <c r="D316" s="154"/>
      <c r="E316" s="154"/>
      <c r="F316" s="154"/>
      <c r="G316" s="153"/>
    </row>
    <row r="317" spans="2:7">
      <c r="B317" s="154"/>
      <c r="C317" s="154"/>
      <c r="D317" s="154"/>
      <c r="E317" s="154"/>
      <c r="F317" s="154"/>
      <c r="G317" s="153"/>
    </row>
    <row r="318" spans="2:7">
      <c r="B318" s="154"/>
      <c r="C318" s="154"/>
      <c r="D318" s="154"/>
      <c r="E318" s="154"/>
      <c r="F318" s="154"/>
      <c r="G318" s="153"/>
    </row>
    <row r="319" spans="2:7">
      <c r="B319" s="154"/>
      <c r="C319" s="154"/>
      <c r="D319" s="154"/>
      <c r="E319" s="154"/>
      <c r="F319" s="154"/>
      <c r="G319" s="153"/>
    </row>
    <row r="320" spans="2:7">
      <c r="B320" s="154"/>
      <c r="C320" s="154"/>
      <c r="D320" s="154"/>
      <c r="E320" s="154"/>
      <c r="F320" s="154"/>
      <c r="G320" s="153"/>
    </row>
    <row r="321" spans="2:7">
      <c r="B321" s="154"/>
      <c r="C321" s="154"/>
      <c r="D321" s="154"/>
      <c r="E321" s="154"/>
      <c r="F321" s="154"/>
      <c r="G321" s="153"/>
    </row>
    <row r="322" spans="2:7">
      <c r="B322" s="154"/>
      <c r="C322" s="154"/>
      <c r="D322" s="154"/>
      <c r="E322" s="154"/>
      <c r="F322" s="154"/>
      <c r="G322" s="153"/>
    </row>
    <row r="323" spans="2:7">
      <c r="B323" s="154"/>
      <c r="C323" s="154"/>
      <c r="D323" s="154"/>
      <c r="E323" s="154"/>
      <c r="F323" s="154"/>
      <c r="G323" s="153"/>
    </row>
    <row r="324" spans="2:7">
      <c r="B324" s="154"/>
      <c r="C324" s="154"/>
      <c r="D324" s="154"/>
      <c r="E324" s="154"/>
      <c r="F324" s="154"/>
      <c r="G324" s="153"/>
    </row>
    <row r="325" spans="2:7">
      <c r="B325" s="154"/>
      <c r="C325" s="154"/>
      <c r="D325" s="154"/>
      <c r="E325" s="154"/>
      <c r="F325" s="154"/>
      <c r="G325" s="153"/>
    </row>
    <row r="326" spans="2:7">
      <c r="B326" s="154"/>
      <c r="C326" s="154"/>
      <c r="D326" s="154"/>
      <c r="E326" s="154"/>
      <c r="F326" s="154"/>
      <c r="G326" s="153"/>
    </row>
    <row r="327" spans="2:7">
      <c r="B327" s="154"/>
      <c r="C327" s="154"/>
      <c r="D327" s="154"/>
      <c r="E327" s="154"/>
      <c r="F327" s="154"/>
      <c r="G327" s="153"/>
    </row>
    <row r="328" spans="2:7">
      <c r="B328" s="154"/>
      <c r="C328" s="154"/>
      <c r="D328" s="154"/>
      <c r="E328" s="154"/>
      <c r="F328" s="154"/>
      <c r="G328" s="153"/>
    </row>
    <row r="329" spans="2:7">
      <c r="B329" s="154"/>
      <c r="C329" s="154"/>
      <c r="D329" s="154"/>
      <c r="E329" s="154"/>
      <c r="F329" s="154"/>
      <c r="G329" s="153"/>
    </row>
    <row r="330" spans="2:7">
      <c r="B330" s="154"/>
      <c r="C330" s="154"/>
      <c r="D330" s="154"/>
      <c r="E330" s="154"/>
      <c r="F330" s="154"/>
      <c r="G330" s="153"/>
    </row>
    <row r="331" spans="2:7">
      <c r="B331" s="154"/>
      <c r="C331" s="154"/>
      <c r="D331" s="154"/>
      <c r="E331" s="154"/>
      <c r="F331" s="154"/>
      <c r="G331" s="153"/>
    </row>
    <row r="332" spans="2:7">
      <c r="B332" s="154"/>
      <c r="C332" s="154"/>
      <c r="D332" s="154"/>
      <c r="E332" s="154"/>
      <c r="F332" s="154"/>
      <c r="G332" s="153"/>
    </row>
    <row r="333" spans="2:7">
      <c r="B333" s="154"/>
      <c r="C333" s="154"/>
      <c r="D333" s="154"/>
      <c r="E333" s="154"/>
      <c r="F333" s="154"/>
      <c r="G333" s="153"/>
    </row>
    <row r="334" spans="2:7">
      <c r="B334" s="154"/>
      <c r="C334" s="154"/>
      <c r="D334" s="154"/>
      <c r="E334" s="154"/>
      <c r="F334" s="154"/>
      <c r="G334" s="153"/>
    </row>
    <row r="335" spans="2:7">
      <c r="B335" s="154"/>
      <c r="C335" s="154"/>
      <c r="D335" s="154"/>
      <c r="E335" s="154"/>
      <c r="F335" s="154"/>
      <c r="G335" s="153"/>
    </row>
    <row r="336" spans="2:7">
      <c r="B336" s="154"/>
      <c r="C336" s="154"/>
      <c r="D336" s="154"/>
      <c r="E336" s="154"/>
      <c r="F336" s="154"/>
      <c r="G336" s="153"/>
    </row>
    <row r="337" spans="2:7">
      <c r="B337" s="154"/>
      <c r="C337" s="154"/>
      <c r="D337" s="154"/>
      <c r="E337" s="154"/>
      <c r="F337" s="154"/>
      <c r="G337" s="153"/>
    </row>
    <row r="338" spans="2:7">
      <c r="B338" s="154"/>
      <c r="C338" s="154"/>
      <c r="D338" s="154"/>
      <c r="E338" s="154"/>
      <c r="F338" s="154"/>
      <c r="G338" s="153"/>
    </row>
    <row r="339" spans="2:7">
      <c r="B339" s="154"/>
      <c r="C339" s="154"/>
      <c r="D339" s="154"/>
      <c r="E339" s="154"/>
      <c r="F339" s="154"/>
      <c r="G339" s="153"/>
    </row>
    <row r="340" spans="2:7">
      <c r="B340" s="154"/>
      <c r="C340" s="154"/>
      <c r="D340" s="154"/>
      <c r="E340" s="154"/>
      <c r="F340" s="154"/>
      <c r="G340" s="153"/>
    </row>
    <row r="341" spans="2:7">
      <c r="B341" s="154"/>
      <c r="C341" s="154"/>
      <c r="D341" s="154"/>
      <c r="E341" s="154"/>
      <c r="F341" s="154"/>
      <c r="G341" s="153"/>
    </row>
    <row r="342" spans="2:7">
      <c r="B342" s="154"/>
      <c r="C342" s="154"/>
      <c r="D342" s="154"/>
      <c r="E342" s="154"/>
      <c r="F342" s="154"/>
      <c r="G342" s="153"/>
    </row>
    <row r="343" spans="2:7">
      <c r="B343" s="154"/>
      <c r="C343" s="154"/>
      <c r="D343" s="154"/>
      <c r="E343" s="154"/>
      <c r="F343" s="154"/>
      <c r="G343" s="153"/>
    </row>
    <row r="344" spans="2:7">
      <c r="B344" s="154"/>
      <c r="C344" s="154"/>
      <c r="D344" s="154"/>
      <c r="E344" s="154"/>
      <c r="F344" s="154"/>
      <c r="G344" s="153"/>
    </row>
    <row r="345" spans="2:7">
      <c r="B345" s="154"/>
      <c r="C345" s="154"/>
      <c r="D345" s="154"/>
      <c r="E345" s="154"/>
      <c r="F345" s="154"/>
      <c r="G345" s="153"/>
    </row>
    <row r="346" spans="2:7">
      <c r="B346" s="154"/>
      <c r="C346" s="154"/>
      <c r="D346" s="154"/>
      <c r="E346" s="154"/>
      <c r="F346" s="154"/>
      <c r="G346" s="153"/>
    </row>
    <row r="347" spans="2:7">
      <c r="B347" s="154"/>
      <c r="C347" s="154"/>
      <c r="D347" s="154"/>
      <c r="E347" s="154"/>
      <c r="F347" s="154"/>
      <c r="G347" s="153"/>
    </row>
    <row r="348" spans="2:7">
      <c r="B348" s="154"/>
      <c r="C348" s="154"/>
      <c r="D348" s="154"/>
      <c r="E348" s="154"/>
      <c r="F348" s="154"/>
      <c r="G348" s="153"/>
    </row>
    <row r="349" spans="2:7">
      <c r="B349" s="154"/>
      <c r="C349" s="154"/>
      <c r="D349" s="154"/>
      <c r="E349" s="154"/>
      <c r="F349" s="154"/>
      <c r="G349" s="153"/>
    </row>
    <row r="350" spans="2:7">
      <c r="B350" s="154"/>
      <c r="C350" s="154"/>
      <c r="D350" s="154"/>
      <c r="E350" s="154"/>
      <c r="F350" s="154"/>
      <c r="G350" s="153"/>
    </row>
    <row r="351" spans="2:7">
      <c r="B351" s="154"/>
      <c r="C351" s="154"/>
      <c r="D351" s="154"/>
      <c r="E351" s="154"/>
      <c r="F351" s="154"/>
      <c r="G351" s="153"/>
    </row>
    <row r="352" spans="2:7">
      <c r="B352" s="154"/>
      <c r="C352" s="154"/>
      <c r="D352" s="154"/>
      <c r="E352" s="154"/>
      <c r="F352" s="154"/>
      <c r="G352" s="153"/>
    </row>
    <row r="353" spans="2:7">
      <c r="B353" s="154"/>
      <c r="C353" s="154"/>
      <c r="D353" s="154"/>
      <c r="E353" s="154"/>
      <c r="F353" s="154"/>
      <c r="G353" s="153"/>
    </row>
    <row r="354" spans="2:7">
      <c r="B354" s="154"/>
      <c r="C354" s="154"/>
      <c r="D354" s="154"/>
      <c r="E354" s="154"/>
      <c r="F354" s="154"/>
      <c r="G354" s="153"/>
    </row>
    <row r="355" spans="2:7">
      <c r="B355" s="154"/>
      <c r="C355" s="154"/>
      <c r="D355" s="154"/>
      <c r="E355" s="154"/>
      <c r="F355" s="154"/>
      <c r="G355" s="153"/>
    </row>
    <row r="356" spans="2:7">
      <c r="B356" s="154"/>
      <c r="C356" s="154"/>
      <c r="D356" s="154"/>
      <c r="E356" s="154"/>
      <c r="F356" s="154"/>
      <c r="G356" s="153"/>
    </row>
    <row r="357" spans="2:7">
      <c r="B357" s="154"/>
      <c r="C357" s="154"/>
      <c r="D357" s="154"/>
      <c r="E357" s="154"/>
      <c r="F357" s="154"/>
      <c r="G357" s="153"/>
    </row>
    <row r="358" spans="2:7">
      <c r="B358" s="154"/>
      <c r="C358" s="154"/>
      <c r="D358" s="154"/>
      <c r="E358" s="154"/>
      <c r="F358" s="154"/>
      <c r="G358" s="153"/>
    </row>
    <row r="359" spans="2:7">
      <c r="B359" s="154"/>
      <c r="C359" s="154"/>
      <c r="D359" s="154"/>
      <c r="E359" s="154"/>
      <c r="F359" s="154"/>
      <c r="G359" s="153"/>
    </row>
    <row r="360" spans="2:7">
      <c r="B360" s="154"/>
      <c r="C360" s="154"/>
      <c r="D360" s="154"/>
      <c r="E360" s="154"/>
      <c r="F360" s="154"/>
      <c r="G360" s="153"/>
    </row>
    <row r="361" spans="2:7">
      <c r="B361" s="154"/>
      <c r="C361" s="154"/>
      <c r="D361" s="154"/>
      <c r="E361" s="154"/>
      <c r="F361" s="154"/>
      <c r="G361" s="153"/>
    </row>
    <row r="362" spans="2:7">
      <c r="B362" s="154"/>
      <c r="C362" s="154"/>
      <c r="D362" s="154"/>
      <c r="E362" s="154"/>
      <c r="F362" s="154"/>
      <c r="G362" s="153"/>
    </row>
    <row r="363" spans="2:7">
      <c r="B363" s="154"/>
      <c r="C363" s="154"/>
      <c r="D363" s="154"/>
      <c r="E363" s="154"/>
      <c r="F363" s="154"/>
      <c r="G363" s="153"/>
    </row>
    <row r="364" spans="2:7">
      <c r="B364" s="154"/>
      <c r="C364" s="154"/>
      <c r="D364" s="154"/>
      <c r="E364" s="154"/>
      <c r="F364" s="154"/>
      <c r="G364" s="153"/>
    </row>
    <row r="365" spans="2:7">
      <c r="B365" s="154"/>
      <c r="C365" s="154"/>
      <c r="D365" s="154"/>
      <c r="E365" s="154"/>
      <c r="F365" s="154"/>
      <c r="G365" s="153"/>
    </row>
    <row r="366" spans="2:7">
      <c r="B366" s="154"/>
      <c r="C366" s="154"/>
      <c r="D366" s="154"/>
      <c r="E366" s="154"/>
      <c r="F366" s="154"/>
      <c r="G366" s="153"/>
    </row>
    <row r="367" spans="2:7">
      <c r="B367" s="154"/>
      <c r="C367" s="154"/>
      <c r="D367" s="154"/>
      <c r="E367" s="154"/>
      <c r="F367" s="154"/>
      <c r="G367" s="153"/>
    </row>
    <row r="368" spans="2:7">
      <c r="B368" s="154"/>
      <c r="C368" s="154"/>
      <c r="D368" s="154"/>
      <c r="E368" s="154"/>
      <c r="F368" s="154"/>
      <c r="G368" s="153"/>
    </row>
    <row r="369" spans="2:7">
      <c r="B369" s="154"/>
      <c r="C369" s="154"/>
      <c r="D369" s="154"/>
      <c r="E369" s="154"/>
      <c r="F369" s="154"/>
      <c r="G369" s="153"/>
    </row>
    <row r="370" spans="2:7">
      <c r="B370" s="154"/>
      <c r="C370" s="154"/>
      <c r="D370" s="154"/>
      <c r="E370" s="154"/>
      <c r="F370" s="154"/>
      <c r="G370" s="153"/>
    </row>
    <row r="371" spans="2:7">
      <c r="B371" s="154"/>
      <c r="C371" s="154"/>
      <c r="D371" s="154"/>
      <c r="E371" s="154"/>
      <c r="F371" s="154"/>
      <c r="G371" s="153"/>
    </row>
    <row r="372" spans="2:7">
      <c r="B372" s="154"/>
      <c r="C372" s="154"/>
      <c r="D372" s="154"/>
      <c r="E372" s="154"/>
      <c r="F372" s="154"/>
      <c r="G372" s="153"/>
    </row>
    <row r="373" spans="2:7">
      <c r="B373" s="154"/>
      <c r="C373" s="154"/>
      <c r="D373" s="154"/>
      <c r="E373" s="154"/>
      <c r="F373" s="154"/>
      <c r="G373" s="153"/>
    </row>
    <row r="374" spans="2:7">
      <c r="B374" s="154"/>
      <c r="C374" s="154"/>
      <c r="D374" s="154"/>
      <c r="E374" s="154"/>
      <c r="F374" s="154"/>
      <c r="G374" s="153"/>
    </row>
    <row r="375" spans="2:7">
      <c r="B375" s="154"/>
      <c r="C375" s="154"/>
      <c r="D375" s="154"/>
      <c r="E375" s="154"/>
      <c r="F375" s="154"/>
      <c r="G375" s="153"/>
    </row>
    <row r="376" spans="2:7">
      <c r="B376" s="154"/>
      <c r="C376" s="154"/>
      <c r="D376" s="154"/>
      <c r="E376" s="154"/>
      <c r="F376" s="154"/>
      <c r="G376" s="153"/>
    </row>
    <row r="377" spans="2:7">
      <c r="B377" s="154"/>
      <c r="C377" s="154"/>
      <c r="D377" s="154"/>
      <c r="E377" s="154"/>
      <c r="F377" s="154"/>
      <c r="G377" s="153"/>
    </row>
    <row r="378" spans="2:7">
      <c r="B378" s="154"/>
      <c r="C378" s="154"/>
      <c r="D378" s="154"/>
      <c r="E378" s="154"/>
      <c r="F378" s="154"/>
      <c r="G378" s="153"/>
    </row>
    <row r="379" spans="2:7">
      <c r="B379" s="154"/>
      <c r="C379" s="154"/>
      <c r="D379" s="154"/>
      <c r="E379" s="154"/>
      <c r="F379" s="154"/>
      <c r="G379" s="153"/>
    </row>
    <row r="380" spans="2:7">
      <c r="B380" s="154"/>
      <c r="C380" s="154"/>
      <c r="D380" s="154"/>
      <c r="E380" s="154"/>
      <c r="F380" s="154"/>
      <c r="G380" s="153"/>
    </row>
    <row r="381" spans="2:7">
      <c r="B381" s="154"/>
      <c r="C381" s="154"/>
      <c r="D381" s="154"/>
      <c r="E381" s="154"/>
      <c r="F381" s="154"/>
      <c r="G381" s="153"/>
    </row>
    <row r="382" spans="2:7">
      <c r="B382" s="154"/>
      <c r="C382" s="154"/>
      <c r="D382" s="154"/>
      <c r="E382" s="154"/>
      <c r="F382" s="154"/>
      <c r="G382" s="153"/>
    </row>
    <row r="383" spans="2:7">
      <c r="B383" s="154"/>
      <c r="C383" s="154"/>
      <c r="D383" s="154"/>
      <c r="E383" s="154"/>
      <c r="F383" s="154"/>
      <c r="G383" s="153"/>
    </row>
    <row r="384" spans="2:7">
      <c r="B384" s="154"/>
      <c r="C384" s="154"/>
      <c r="D384" s="154"/>
      <c r="E384" s="154"/>
      <c r="F384" s="154"/>
      <c r="G384" s="153"/>
    </row>
    <row r="385" spans="2:7">
      <c r="B385" s="154"/>
      <c r="C385" s="154"/>
      <c r="D385" s="154"/>
      <c r="E385" s="154"/>
      <c r="F385" s="154"/>
      <c r="G385" s="153"/>
    </row>
    <row r="386" spans="2:7">
      <c r="B386" s="154"/>
      <c r="C386" s="154"/>
      <c r="D386" s="154"/>
      <c r="E386" s="154"/>
      <c r="F386" s="154"/>
      <c r="G386" s="153"/>
    </row>
    <row r="387" spans="2:7">
      <c r="B387" s="154"/>
      <c r="C387" s="154"/>
      <c r="D387" s="154"/>
      <c r="E387" s="154"/>
      <c r="F387" s="154"/>
      <c r="G387" s="153"/>
    </row>
    <row r="388" spans="2:7">
      <c r="B388" s="154"/>
      <c r="C388" s="154"/>
      <c r="D388" s="154"/>
      <c r="E388" s="154"/>
      <c r="F388" s="154"/>
      <c r="G388" s="153"/>
    </row>
    <row r="389" spans="2:7">
      <c r="B389" s="154"/>
      <c r="C389" s="154"/>
      <c r="D389" s="154"/>
      <c r="E389" s="154"/>
      <c r="F389" s="154"/>
      <c r="G389" s="153"/>
    </row>
    <row r="390" spans="2:7">
      <c r="B390" s="154"/>
      <c r="C390" s="154"/>
      <c r="D390" s="154"/>
      <c r="E390" s="154"/>
      <c r="F390" s="154"/>
      <c r="G390" s="153"/>
    </row>
    <row r="391" spans="2:7">
      <c r="B391" s="154"/>
      <c r="C391" s="154"/>
      <c r="D391" s="154"/>
      <c r="E391" s="154"/>
      <c r="F391" s="154"/>
      <c r="G391" s="153"/>
    </row>
    <row r="392" spans="2:7">
      <c r="B392" s="154"/>
      <c r="C392" s="154"/>
      <c r="D392" s="154"/>
      <c r="E392" s="154"/>
      <c r="F392" s="154"/>
      <c r="G392" s="153"/>
    </row>
    <row r="393" spans="2:7">
      <c r="B393" s="154"/>
      <c r="C393" s="154"/>
      <c r="D393" s="154"/>
      <c r="E393" s="154"/>
      <c r="F393" s="154"/>
      <c r="G393" s="153"/>
    </row>
    <row r="394" spans="2:7">
      <c r="B394" s="154"/>
      <c r="C394" s="154"/>
      <c r="D394" s="154"/>
      <c r="E394" s="154"/>
      <c r="F394" s="154"/>
      <c r="G394" s="153"/>
    </row>
    <row r="395" spans="2:7">
      <c r="B395" s="154"/>
      <c r="C395" s="154"/>
      <c r="D395" s="154"/>
      <c r="E395" s="154"/>
      <c r="F395" s="154"/>
      <c r="G395" s="153"/>
    </row>
    <row r="396" spans="2:7">
      <c r="B396" s="154"/>
      <c r="C396" s="154"/>
      <c r="D396" s="154"/>
      <c r="E396" s="154"/>
      <c r="F396" s="154"/>
      <c r="G396" s="153"/>
    </row>
    <row r="397" spans="2:7">
      <c r="B397" s="154"/>
      <c r="C397" s="154"/>
      <c r="D397" s="154"/>
      <c r="E397" s="154"/>
      <c r="F397" s="154"/>
      <c r="G397" s="153"/>
    </row>
    <row r="398" spans="2:7">
      <c r="B398" s="154"/>
      <c r="C398" s="154"/>
      <c r="D398" s="154"/>
      <c r="E398" s="154"/>
      <c r="F398" s="154"/>
      <c r="G398" s="153"/>
    </row>
    <row r="399" spans="2:7">
      <c r="B399" s="154"/>
      <c r="C399" s="154"/>
      <c r="D399" s="154"/>
      <c r="E399" s="154"/>
      <c r="F399" s="154"/>
      <c r="G399" s="153"/>
    </row>
    <row r="400" spans="2:7">
      <c r="B400" s="154"/>
      <c r="C400" s="154"/>
      <c r="D400" s="154"/>
      <c r="E400" s="154"/>
      <c r="F400" s="154"/>
      <c r="G400" s="153"/>
    </row>
    <row r="401" spans="2:7">
      <c r="B401" s="154"/>
      <c r="C401" s="154"/>
      <c r="D401" s="154"/>
      <c r="E401" s="154"/>
      <c r="F401" s="154"/>
      <c r="G401" s="153"/>
    </row>
    <row r="402" spans="2:7">
      <c r="B402" s="154"/>
      <c r="C402" s="154"/>
      <c r="D402" s="154"/>
      <c r="E402" s="154"/>
      <c r="F402" s="154"/>
      <c r="G402" s="153"/>
    </row>
    <row r="403" spans="2:7">
      <c r="B403" s="154"/>
      <c r="C403" s="154"/>
      <c r="D403" s="154"/>
      <c r="E403" s="154"/>
      <c r="F403" s="154"/>
      <c r="G403" s="153"/>
    </row>
    <row r="404" spans="2:7">
      <c r="B404" s="154"/>
      <c r="C404" s="154"/>
      <c r="D404" s="154"/>
      <c r="E404" s="154"/>
      <c r="F404" s="154"/>
      <c r="G404" s="153"/>
    </row>
    <row r="405" spans="2:7">
      <c r="B405" s="154"/>
      <c r="C405" s="154"/>
      <c r="D405" s="154"/>
      <c r="E405" s="154"/>
      <c r="F405" s="154"/>
      <c r="G405" s="153"/>
    </row>
    <row r="406" spans="2:7">
      <c r="B406" s="154"/>
      <c r="C406" s="154"/>
      <c r="D406" s="154"/>
      <c r="E406" s="154"/>
      <c r="F406" s="154"/>
      <c r="G406" s="153"/>
    </row>
    <row r="407" spans="2:7">
      <c r="B407" s="154"/>
      <c r="C407" s="154"/>
      <c r="D407" s="154"/>
      <c r="E407" s="154"/>
      <c r="F407" s="154"/>
      <c r="G407" s="153"/>
    </row>
    <row r="408" spans="2:7">
      <c r="B408" s="154"/>
      <c r="C408" s="154"/>
      <c r="D408" s="154"/>
      <c r="E408" s="154"/>
      <c r="F408" s="154"/>
      <c r="G408" s="153"/>
    </row>
    <row r="409" spans="2:7">
      <c r="B409" s="154"/>
      <c r="C409" s="154"/>
      <c r="D409" s="154"/>
      <c r="E409" s="154"/>
      <c r="F409" s="154"/>
      <c r="G409" s="153"/>
    </row>
    <row r="410" spans="2:7">
      <c r="B410" s="154"/>
      <c r="C410" s="154"/>
      <c r="D410" s="154"/>
      <c r="E410" s="154"/>
      <c r="F410" s="154"/>
      <c r="G410" s="153"/>
    </row>
    <row r="411" spans="2:7">
      <c r="B411" s="154"/>
      <c r="C411" s="154"/>
      <c r="D411" s="154"/>
      <c r="E411" s="154"/>
      <c r="F411" s="154"/>
      <c r="G411" s="153"/>
    </row>
    <row r="412" spans="2:7">
      <c r="B412" s="154"/>
      <c r="C412" s="154"/>
      <c r="D412" s="154"/>
      <c r="E412" s="154"/>
      <c r="F412" s="154"/>
      <c r="G412" s="153"/>
    </row>
    <row r="413" spans="2:7">
      <c r="B413" s="154"/>
      <c r="C413" s="154"/>
      <c r="D413" s="154"/>
      <c r="E413" s="154"/>
      <c r="F413" s="154"/>
      <c r="G413" s="153"/>
    </row>
    <row r="414" spans="2:7">
      <c r="B414" s="154"/>
      <c r="C414" s="154"/>
      <c r="D414" s="154"/>
      <c r="E414" s="154"/>
      <c r="F414" s="154"/>
      <c r="G414" s="153"/>
    </row>
    <row r="415" spans="2:7">
      <c r="B415" s="154"/>
      <c r="C415" s="154"/>
      <c r="D415" s="154"/>
      <c r="E415" s="154"/>
      <c r="F415" s="154"/>
      <c r="G415" s="153"/>
    </row>
    <row r="416" spans="2:7">
      <c r="B416" s="154"/>
      <c r="C416" s="154"/>
      <c r="D416" s="154"/>
      <c r="E416" s="154"/>
      <c r="F416" s="154"/>
      <c r="G416" s="153"/>
    </row>
    <row r="417" spans="2:7">
      <c r="B417" s="154"/>
      <c r="C417" s="154"/>
      <c r="D417" s="154"/>
      <c r="E417" s="154"/>
      <c r="F417" s="154"/>
      <c r="G417" s="153"/>
    </row>
    <row r="418" spans="2:7">
      <c r="B418" s="154"/>
      <c r="C418" s="154"/>
      <c r="D418" s="154"/>
      <c r="E418" s="154"/>
      <c r="F418" s="154"/>
      <c r="G418" s="153"/>
    </row>
    <row r="419" spans="2:7">
      <c r="B419" s="154"/>
      <c r="C419" s="154"/>
      <c r="D419" s="154"/>
      <c r="E419" s="154"/>
      <c r="F419" s="154"/>
      <c r="G419" s="153"/>
    </row>
    <row r="420" spans="2:7">
      <c r="B420" s="154"/>
      <c r="C420" s="154"/>
      <c r="D420" s="154"/>
      <c r="E420" s="154"/>
      <c r="F420" s="154"/>
      <c r="G420" s="153"/>
    </row>
    <row r="421" spans="2:7">
      <c r="B421" s="154"/>
      <c r="C421" s="154"/>
      <c r="D421" s="154"/>
      <c r="E421" s="154"/>
      <c r="F421" s="154"/>
      <c r="G421" s="153"/>
    </row>
    <row r="422" spans="2:7">
      <c r="B422" s="154"/>
      <c r="C422" s="154"/>
      <c r="D422" s="154"/>
      <c r="E422" s="154"/>
      <c r="F422" s="154"/>
      <c r="G422" s="153"/>
    </row>
    <row r="423" spans="2:7">
      <c r="B423" s="154"/>
      <c r="C423" s="154"/>
      <c r="D423" s="154"/>
      <c r="E423" s="154"/>
      <c r="F423" s="154"/>
      <c r="G423" s="153"/>
    </row>
    <row r="424" spans="2:7">
      <c r="B424" s="154"/>
      <c r="C424" s="154"/>
      <c r="D424" s="154"/>
      <c r="E424" s="154"/>
      <c r="F424" s="154"/>
      <c r="G424" s="153"/>
    </row>
  </sheetData>
  <autoFilter ref="B4:H304" xr:uid="{00000000-0009-0000-0000-000002000000}"/>
  <phoneticPr fontId="10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CBS Document" ma:contentTypeID="0x01010066E6577C753B40CABFD9C9409CB523E500245953EB223C21449CA2DA72425DABBB00EBD14C415E58664CAD666A2272A87406" ma:contentTypeVersion="60" ma:contentTypeDescription="Base ContentType for all BCBS Documents." ma:contentTypeScope="" ma:versionID="86767174d65107f1fde24fc5e0362574">
  <xsd:schema xmlns:xsd="http://www.w3.org/2001/XMLSchema" xmlns:xs="http://www.w3.org/2001/XMLSchema" xmlns:p="http://schemas.microsoft.com/office/2006/metadata/properties" xmlns:ns1="cd415ad1-3b24-48c0-88de-f99cb5a0cf10" xmlns:ns3="901b03b8-a3a5-4bce-8df3-fc465aaefe92" xmlns:ns4="http://schemas.microsoft.com/sharepoint/v4" targetNamespace="http://schemas.microsoft.com/office/2006/metadata/properties" ma:root="true" ma:fieldsID="44700f2f5f4711a984bd22830e24e547" ns1:_="" ns3:_="" ns4:_="">
    <xsd:import namespace="cd415ad1-3b24-48c0-88de-f99cb5a0cf10"/>
    <xsd:import namespace="901b03b8-a3a5-4bce-8df3-fc465aaefe9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BisBCBSDocumentNumber" minOccurs="0"/>
                <xsd:element ref="ns3:BisDocumentDate" minOccurs="0"/>
                <xsd:element ref="ns1:BisBCBSEventID" minOccurs="0"/>
                <xsd:element ref="ns1:BisBCBSMeetingStart" minOccurs="0"/>
                <xsd:element ref="ns1:BisBCBSMeetingEnd" minOccurs="0"/>
                <xsd:element ref="ns3:BisPermalink" minOccurs="0"/>
                <xsd:element ref="ns1:_dlc_DocIdUrl" minOccurs="0"/>
                <xsd:element ref="ns1:TaxKeywordTaxHTField" minOccurs="0"/>
                <xsd:element ref="ns1:_dlc_DocIdPersistId" minOccurs="0"/>
                <xsd:element ref="ns1:TaxCatchAll" minOccurs="0"/>
                <xsd:element ref="ns3:BisCurrentVersion" minOccurs="0"/>
                <xsd:element ref="ns3:BisRecipientsTaxHTField0" minOccurs="0"/>
                <xsd:element ref="ns4:IconOverlay" minOccurs="0"/>
                <xsd:element ref="ns1:BisAuthorssTaxHTField0" minOccurs="0"/>
                <xsd:element ref="ns3:IsMyDocuments" minOccurs="0"/>
                <xsd:element ref="ns1:ab461364a2cf4ddeb5f1ba2331951439" minOccurs="0"/>
                <xsd:element ref="ns3:BisInstitutionTaxHTField0" minOccurs="0"/>
                <xsd:element ref="ns1:BisDocumentTypeTaxHTField0" minOccurs="0"/>
                <xsd:element ref="ns3:BisConfidentiality"/>
                <xsd:element ref="ns3:BisRetention" minOccurs="0"/>
                <xsd:element ref="ns1:_dlc_DocId" minOccurs="0"/>
                <xsd:element ref="ns3:BisTransmission" minOccurs="0"/>
                <xsd:element ref="ns1:SharedWithUsers" minOccurs="0"/>
                <xsd:element ref="ns1:SharedWithDetails" minOccurs="0"/>
                <xsd:element ref="ns3:BisAdditional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15ad1-3b24-48c0-88de-f99cb5a0cf10" elementFormDefault="qualified">
    <xsd:import namespace="http://schemas.microsoft.com/office/2006/documentManagement/types"/>
    <xsd:import namespace="http://schemas.microsoft.com/office/infopath/2007/PartnerControls"/>
    <xsd:element name="BisBCBSDocumentNumber" ma:index="0" nillable="true" ma:displayName="Document Number" ma:internalName="BisBCBSDocumentNumber">
      <xsd:simpleType>
        <xsd:restriction base="dms:Text">
          <xsd:maxLength value="255"/>
        </xsd:restriction>
      </xsd:simpleType>
    </xsd:element>
    <xsd:element name="BisBCBSEventID" ma:index="4" nillable="true" ma:displayName="Event ID" ma:internalName="BisBCBSEventID">
      <xsd:simpleType>
        <xsd:restriction base="dms:Text">
          <xsd:maxLength value="255"/>
        </xsd:restriction>
      </xsd:simpleType>
    </xsd:element>
    <xsd:element name="BisBCBSMeetingStart" ma:index="5" nillable="true" ma:displayName="Meeting start date" ma:format="DateTime" ma:internalName="BisBCBSMeetingStart">
      <xsd:simpleType>
        <xsd:restriction base="dms:DateTime"/>
      </xsd:simpleType>
    </xsd:element>
    <xsd:element name="BisBCBSMeetingEnd" ma:index="6" nillable="true" ma:displayName="Meeting end date" ma:format="DateTime" ma:internalName="BisBCBSMeetingEnd">
      <xsd:simpleType>
        <xsd:restriction base="dms:DateTime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218490a2-a8bd-4701-ac03-3028876db9c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description="" ma:hidden="true" ma:list="{5e5bcf51-f81a-47a9-a8ad-64dc49dbad30}" ma:internalName="TaxCatchAll" ma:showField="CatchAllData" ma:web="cd415ad1-3b24-48c0-88de-f99cb5a0c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isAuthorssTaxHTField0" ma:index="22" nillable="true" ma:taxonomy="true" ma:internalName="BisAuthorssTaxHTField0" ma:taxonomyFieldName="BisAuthors" ma:displayName="Author" ma:fieldId="{0b3121bf-a404-47f3-89a2-8100c52bbe6e}" ma:taxonomyMulti="true" ma:sspId="218490a2-a8bd-4701-ac03-3028876db9c3" ma:termSetId="f60d76a3-74ac-4579-8d83-fa03eb287a33" ma:anchorId="349201b0-55be-4fd0-a41a-985dc4cfdf31" ma:open="false" ma:isKeyword="false">
      <xsd:complexType>
        <xsd:sequence>
          <xsd:element ref="pc:Terms" minOccurs="0" maxOccurs="1"/>
        </xsd:sequence>
      </xsd:complexType>
    </xsd:element>
    <xsd:element name="ab461364a2cf4ddeb5f1ba2331951439" ma:index="27" nillable="true" ma:taxonomy="true" ma:internalName="ab461364a2cf4ddeb5f1ba2331951439" ma:taxonomyFieldName="BisBCBSPurpose" ma:displayName="Purpose" ma:readOnly="false" ma:default="" ma:fieldId="{ab461364-a2cf-4dde-b5f1-ba2331951439}" ma:taxonomyMulti="true" ma:sspId="218490a2-a8bd-4701-ac03-3028876db9c3" ma:termSetId="f0cb95e7-3db9-47fc-88a4-89326bc607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isDocumentTypeTaxHTField0" ma:index="31" nillable="true" ma:taxonomy="true" ma:internalName="BisDocumentTypeTaxHTField0" ma:taxonomyFieldName="BisDocumentType" ma:displayName="Document Type" ma:fieldId="{3d4bd279-eb4d-4358-a57b-72096c80fdc3}" ma:taxonomyMulti="true" ma:sspId="218490a2-a8bd-4701-ac03-3028876db9c3" ma:termSetId="f0cb95e7-3db9-47fc-88a4-89326bc60752" ma:anchorId="c786001b-2301-4abe-adca-015d172bb848" ma:open="false" ma:isKeyword="false">
      <xsd:complexType>
        <xsd:sequence>
          <xsd:element ref="pc:Terms" minOccurs="0" maxOccurs="1"/>
        </xsd:sequence>
      </xsd:complexType>
    </xsd:element>
    <xsd:element name="_dlc_DocId" ma:index="3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b03b8-a3a5-4bce-8df3-fc465aaefe92" elementFormDefault="qualified">
    <xsd:import namespace="http://schemas.microsoft.com/office/2006/documentManagement/types"/>
    <xsd:import namespace="http://schemas.microsoft.com/office/infopath/2007/PartnerControls"/>
    <xsd:element name="BisDocumentDate" ma:index="3" nillable="true" ma:displayName="Document Date" ma:default="[today]" ma:description="The document date associated with the container or item." ma:format="DateOnly" ma:internalName="BisDocumentDate">
      <xsd:simpleType>
        <xsd:restriction base="dms:DateTime"/>
      </xsd:simpleType>
    </xsd:element>
    <xsd:element name="BisPermalink" ma:index="9" nillable="true" ma:displayName="Permalink" ma:description="The permanent link to the document." ma:format="Hyperlink" ma:hidden="true" ma:internalName="BisPerma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isCurrentVersion" ma:index="18" nillable="true" ma:displayName="Current Version" ma:description="The current version of the document." ma:hidden="true" ma:internalName="BisCurrentVersion">
      <xsd:simpleType>
        <xsd:restriction base="dms:Text"/>
      </xsd:simpleType>
    </xsd:element>
    <xsd:element name="BisRecipientsTaxHTField0" ma:index="19" nillable="true" ma:taxonomy="true" ma:internalName="BisRecipientsTaxHTField0" ma:taxonomyFieldName="BisRecipients" ma:displayName="Recipients" ma:readOnly="false" ma:default="6;#bcbs|a55ca13a-4bf8-4ec7-a61c-fcb252a22108" ma:fieldId="{e7fea616-6871-49b2-95f5-be5c1d92eabc}" ma:taxonomyMulti="true" ma:sspId="218490a2-a8bd-4701-ac03-3028876db9c3" ma:termSetId="f60d76a3-74ac-4579-8d83-fa03eb287a33" ma:anchorId="92a2ae79-9e98-4510-ab5d-ce240243069b" ma:open="false" ma:isKeyword="false">
      <xsd:complexType>
        <xsd:sequence>
          <xsd:element ref="pc:Terms" minOccurs="0" maxOccurs="1"/>
        </xsd:sequence>
      </xsd:complexType>
    </xsd:element>
    <xsd:element name="IsMyDocuments" ma:index="24" nillable="true" ma:displayName="Is My Documents" ma:default="0" ma:description="This field is added to all BIS contenttypes to allow files and folders from MySite to be copied/moved to Bis Document Libraries" ma:hidden="true" ma:internalName="IsMyDocuments">
      <xsd:simpleType>
        <xsd:restriction base="dms:Boolean"/>
      </xsd:simpleType>
    </xsd:element>
    <xsd:element name="BisInstitutionTaxHTField0" ma:index="28" nillable="true" ma:taxonomy="true" ma:internalName="BisInstitutionTaxHTField0" ma:taxonomyFieldName="BisInstitution" ma:displayName="Institution" ma:fieldId="{35f4c919-cca5-4807-8085-d895c74d72a0}" ma:taxonomyMulti="true" ma:sspId="218490a2-a8bd-4701-ac03-3028876db9c3" ma:termSetId="69f701bf-a3ed-40c8-acf8-dd2a240044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isConfidentiality" ma:index="32" ma:displayName="Confidentiality" ma:default="Restricted" ma:description="The confidentiality of the document in a Document Library." ma:format="Dropdown" ma:internalName="BisConfidentiality">
      <xsd:simpleType>
        <xsd:restriction base="dms:Choice">
          <xsd:enumeration value="Public"/>
          <xsd:enumeration value="Unrestricted"/>
          <xsd:enumeration value="Restricted"/>
          <xsd:enumeration value="Confidential"/>
          <xsd:enumeration value="Strictly Confidential"/>
        </xsd:restriction>
      </xsd:simpleType>
    </xsd:element>
    <xsd:element name="BisRetention" ma:index="33" nillable="true" ma:displayName="Retention" ma:default="Permanent" ma:description="The retention period associated with the container or item (applied when the item archived)." ma:format="Dropdown" ma:hidden="true" ma:internalName="BisRetention" ma:readOnly="false">
      <xsd:simpleType>
        <xsd:restriction base="dms:Choice">
          <xsd:enumeration value="Routine"/>
          <xsd:enumeration value="Compliance"/>
          <xsd:enumeration value="Permanent"/>
          <xsd:enumeration value="Unknown"/>
        </xsd:restriction>
      </xsd:simpleType>
    </xsd:element>
    <xsd:element name="BisTransmission" ma:index="35" nillable="true" ma:displayName="Transmission" ma:default="Internal" ma:description="The transmission associated with the container or item." ma:format="Dropdown" ma:hidden="true" ma:internalName="BisTransmission" ma:readOnly="false">
      <xsd:simpleType>
        <xsd:restriction base="dms:Choice">
          <xsd:enumeration value="Incoming"/>
          <xsd:enumeration value="Internal"/>
          <xsd:enumeration value="Outgoing"/>
        </xsd:restriction>
      </xsd:simpleType>
    </xsd:element>
    <xsd:element name="BisAdditionalLinks" ma:index="38" nillable="true" ma:displayName="Links" ma:description="Provides an easy way to copy various links of an item." ma:hidden="true" ma:internalName="BisAdditionalLink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sDocumentTypeTaxHTField0 xmlns="cd415ad1-3b24-48c0-88de-f99cb5a0cf10">
      <Terms xmlns="http://schemas.microsoft.com/office/infopath/2007/PartnerControls"/>
    </BisDocumentTypeTaxHTField0>
    <BisBCBSMeetingEnd xmlns="cd415ad1-3b24-48c0-88de-f99cb5a0cf10" xsi:nil="true"/>
    <BisRetention xmlns="901b03b8-a3a5-4bce-8df3-fc465aaefe92">Permanent</BisRetention>
    <BisCurrentVersion xmlns="901b03b8-a3a5-4bce-8df3-fc465aaefe92" xsi:nil="true"/>
    <ab461364a2cf4ddeb5f1ba2331951439 xmlns="cd415ad1-3b24-48c0-88de-f99cb5a0cf10">
      <Terms xmlns="http://schemas.microsoft.com/office/infopath/2007/PartnerControls"/>
    </ab461364a2cf4ddeb5f1ba2331951439>
    <IconOverlay xmlns="http://schemas.microsoft.com/sharepoint/v4" xsi:nil="true"/>
    <BisTransmission xmlns="901b03b8-a3a5-4bce-8df3-fc465aaefe92">Internal</BisTransmission>
    <BisBCBSEventID xmlns="cd415ad1-3b24-48c0-88de-f99cb5a0cf10" xsi:nil="true"/>
    <BisBCBSMeetingStart xmlns="cd415ad1-3b24-48c0-88de-f99cb5a0cf10" xsi:nil="true"/>
    <BisPermalink xmlns="901b03b8-a3a5-4bce-8df3-fc465aaefe92">
      <Url xsi:nil="true"/>
      <Description xsi:nil="true"/>
    </BisPermalink>
    <TaxCatchAll xmlns="cd415ad1-3b24-48c0-88de-f99cb5a0cf10">
      <Value>6</Value>
    </TaxCatchAll>
    <BisAuthorssTaxHTField0 xmlns="cd415ad1-3b24-48c0-88de-f99cb5a0cf10">
      <Terms xmlns="http://schemas.microsoft.com/office/infopath/2007/PartnerControls"/>
    </BisAuthorssTaxHTField0>
    <BisAdditionalLinks xmlns="901b03b8-a3a5-4bce-8df3-fc465aaefe92" xsi:nil="true"/>
    <BisDocumentDate xmlns="901b03b8-a3a5-4bce-8df3-fc465aaefe92">2025-01-21T08:19:34+00:00</BisDocumentDate>
    <TaxKeywordTaxHTField xmlns="cd415ad1-3b24-48c0-88de-f99cb5a0cf10">
      <Terms xmlns="http://schemas.microsoft.com/office/infopath/2007/PartnerControls"/>
    </TaxKeywordTaxHTField>
    <BisRecipientsTaxHTField0 xmlns="901b03b8-a3a5-4bce-8df3-fc465aaefe9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bcbs</TermName>
          <TermId xmlns="http://schemas.microsoft.com/office/infopath/2007/PartnerControls">a55ca13a-4bf8-4ec7-a61c-fcb252a22108</TermId>
        </TermInfo>
      </Terms>
    </BisRecipientsTaxHTField0>
    <BisConfidentiality xmlns="901b03b8-a3a5-4bce-8df3-fc465aaefe92">Restricted</BisConfidentiality>
    <BisInstitutionTaxHTField0 xmlns="901b03b8-a3a5-4bce-8df3-fc465aaefe92">
      <Terms xmlns="http://schemas.microsoft.com/office/infopath/2007/PartnerControls"/>
    </BisInstitutionTaxHTField0>
    <IsMyDocuments xmlns="901b03b8-a3a5-4bce-8df3-fc465aaefe92">false</IsMyDocuments>
    <BisBCBSDocumentNumber xmlns="cd415ad1-3b24-48c0-88de-f99cb5a0cf10" xsi:nil="true"/>
    <_dlc_DocId xmlns="cd415ad1-3b24-48c0-88de-f99cb5a0cf10">408801c0-f13b-49e9-abe8-395d1d008fe9-0.1</_dlc_DocId>
    <_dlc_DocIdUrl xmlns="cd415ad1-3b24-48c0-88de-f99cb5a0cf10">
      <Url>https://sp.bisinfo.org/teams/bcbs/pdg/_layouts/15/DocIdRedir.aspx?ID=408801c0-f13b-49e9-abe8-395d1d008fe9-0.1</Url>
      <Description>408801c0-f13b-49e9-abe8-395d1d008fe9-0.1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Checked In (Document Id Service)</Name>
    <Synchronization>Synchronous</Synchronization>
    <Type>10004</Type>
    <SequenceNumber>20000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Updated (Document Id Service)</Name>
    <Synchronization>Synchronous</Synchronization>
    <Type>10002</Type>
    <SequenceNumber>20001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Adding (Document Id Service)</Name>
    <Synchronization>Synchronous</Synchronization>
    <Type>1</Type>
    <SequenceNumber>20002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Item Adding (Metadata Push)</Name>
    <Synchronization>Synchronous</Synchronization>
    <Type>1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Updating (Metadata Push)</Name>
    <Synchronization>Synchronous</Synchronization>
    <Type>2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File Moved (Metadata Push)</Name>
    <Synchronization>Synchronous</Synchronization>
    <Type>10009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</spe:Receivers>
</file>

<file path=customXml/itemProps1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D4F708-AC29-4EAC-9B5D-ACEDA3A198F4}"/>
</file>

<file path=customXml/itemProps3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410210-F515-4625-853A-DC2EAA679800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47a4366c-84df-4f1b-a9fc-51678be20e9f"/>
    <ds:schemaRef ds:uri="http://schemas.microsoft.com/sharepoint/3.0"/>
    <ds:schemaRef ds:uri="c55bd289-69bc-4346-b6d0-143df9189783"/>
    <ds:schemaRef ds:uri="http://schemas.microsoft.com/office/2006/metadata/properties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696AA9AB-ABAA-407C-89D8-9F7E4DB9EEA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Data</vt:lpstr>
      <vt:lpstr>Parameters</vt:lpstr>
      <vt:lpstr>Item IDs</vt:lpstr>
      <vt:lpstr>AccountingStandard</vt:lpstr>
      <vt:lpstr>ChecksResponses</vt:lpstr>
      <vt:lpstr>CountryCode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End-2024 G-SIB Assessment Template</dc:title>
  <dc:creator/>
  <cp:lastModifiedBy/>
  <dcterms:created xsi:type="dcterms:W3CDTF">2013-05-04T02:23:23Z</dcterms:created>
  <dcterms:modified xsi:type="dcterms:W3CDTF">2025-01-17T10:25:32Z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0x01010066E6577C753B40CABFD9C9409CB523E500245953EB223C21449CA2DA72425DABBB00EBD14C415E58664CAD666A2272A87406</vt:lpwstr>
  </property>
  <property fmtid="{D5CDD505-2E9C-101B-9397-08002B2CF9AE}" pid="6" name="{A44787D4-0540-4523-9961-78E4036D8C6D}">
    <vt:lpwstr>{C6DFDBE0-48F6-44A9-8170-CBA756AF2A2B}</vt:lpwstr>
  </property>
  <property fmtid="{D5CDD505-2E9C-101B-9397-08002B2CF9AE}" pid="7" name="MSIP_Label_ad9ed4cf-0835-41f5-8787-3905daafc7d0_Enabled">
    <vt:lpwstr>true</vt:lpwstr>
  </property>
  <property fmtid="{D5CDD505-2E9C-101B-9397-08002B2CF9AE}" pid="8" name="MSIP_Label_ad9ed4cf-0835-41f5-8787-3905daafc7d0_SetDate">
    <vt:lpwstr>2024-10-09T08:22:47Z</vt:lpwstr>
  </property>
  <property fmtid="{D5CDD505-2E9C-101B-9397-08002B2CF9AE}" pid="9" name="MSIP_Label_ad9ed4cf-0835-41f5-8787-3905daafc7d0_Method">
    <vt:lpwstr>Privileged</vt:lpwstr>
  </property>
  <property fmtid="{D5CDD505-2E9C-101B-9397-08002B2CF9AE}" pid="10" name="MSIP_Label_ad9ed4cf-0835-41f5-8787-3905daafc7d0_Name">
    <vt:lpwstr>NON-BUSINESS</vt:lpwstr>
  </property>
  <property fmtid="{D5CDD505-2E9C-101B-9397-08002B2CF9AE}" pid="11" name="MSIP_Label_ad9ed4cf-0835-41f5-8787-3905daafc7d0_SiteId">
    <vt:lpwstr>b84ee435-4816-49d2-8d92-e740dbda4064</vt:lpwstr>
  </property>
  <property fmtid="{D5CDD505-2E9C-101B-9397-08002B2CF9AE}" pid="12" name="MSIP_Label_ad9ed4cf-0835-41f5-8787-3905daafc7d0_ActionId">
    <vt:lpwstr>cc2ec1a4-e0c5-4597-b950-b12b03e6f760</vt:lpwstr>
  </property>
  <property fmtid="{D5CDD505-2E9C-101B-9397-08002B2CF9AE}" pid="13" name="MSIP_Label_ad9ed4cf-0835-41f5-8787-3905daafc7d0_ContentBits">
    <vt:lpwstr>0</vt:lpwstr>
  </property>
  <property fmtid="{D5CDD505-2E9C-101B-9397-08002B2CF9AE}" pid="14" name="BisRecipients">
    <vt:lpwstr>6;#bcbs|a55ca13a-4bf8-4ec7-a61c-fcb252a22108</vt:lpwstr>
  </property>
  <property fmtid="{D5CDD505-2E9C-101B-9397-08002B2CF9AE}" pid="15" name="_dlc_DocIdItemGuid">
    <vt:lpwstr>eaba4f0e-222d-435d-82f6-9138e5c05c9b</vt:lpwstr>
  </property>
</Properties>
</file>